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CZ41198\Desktop\Moje\Golf\"/>
    </mc:Choice>
  </mc:AlternateContent>
  <xr:revisionPtr revIDLastSave="0" documentId="13_ncr:1_{CE8968A5-3E9A-4255-A3C4-C29EF0022D7C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ŽENY_Hráči_2024" sheetId="11" r:id="rId1"/>
    <sheet name="MUŽI_Hráči_2024" sheetId="7" r:id="rId2"/>
    <sheet name="17.4.2024" sheetId="1" r:id="rId3"/>
    <sheet name="8.5.2024" sheetId="2" r:id="rId4"/>
    <sheet name="12.6.2024" sheetId="3" r:id="rId5"/>
    <sheet name="24.7.2024" sheetId="4" r:id="rId6"/>
    <sheet name="11.9.2024 - x2" sheetId="5" r:id="rId7"/>
    <sheet name="10_24" sheetId="6" r:id="rId8"/>
  </sheets>
  <definedNames>
    <definedName name="_xlnm._FilterDatabase" localSheetId="1" hidden="1">MUŽI_Hráči_2024!$A$1:$C$36</definedName>
    <definedName name="_xlnm._FilterDatabase" localSheetId="0" hidden="1">ŽENY_Hráči_2024!$A$1:$C$34</definedName>
    <definedName name="_xlnm.Print_Area" localSheetId="1">Tabulka1[#All]</definedName>
    <definedName name="_xlnm.Print_Area" localSheetId="0">Tabulka14[#All]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11" l="1"/>
  <c r="W3" i="11"/>
  <c r="W4" i="11"/>
  <c r="W5" i="11"/>
  <c r="W9" i="11"/>
  <c r="V2" i="11"/>
  <c r="V3" i="11"/>
  <c r="V4" i="11"/>
  <c r="V5" i="11"/>
  <c r="V9" i="11"/>
  <c r="U2" i="11"/>
  <c r="U3" i="11"/>
  <c r="U4" i="11"/>
  <c r="U5" i="11"/>
  <c r="U9" i="11"/>
  <c r="W2" i="7"/>
  <c r="W3" i="7"/>
  <c r="W12" i="7"/>
  <c r="W13" i="7"/>
  <c r="V2" i="7"/>
  <c r="V3" i="7"/>
  <c r="V12" i="7"/>
  <c r="V13" i="7"/>
  <c r="U2" i="7"/>
  <c r="U3" i="7"/>
  <c r="U12" i="7"/>
  <c r="U13" i="7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" i="5"/>
  <c r="X3" i="11" l="1"/>
  <c r="X2" i="11"/>
  <c r="X9" i="11"/>
  <c r="X5" i="11"/>
  <c r="X4" i="11"/>
  <c r="X2" i="7"/>
  <c r="X13" i="7"/>
  <c r="X12" i="7"/>
  <c r="X3" i="7"/>
  <c r="S5" i="11"/>
  <c r="S2" i="11"/>
  <c r="S3" i="11"/>
  <c r="S4" i="11"/>
  <c r="S38" i="11"/>
  <c r="S39" i="11"/>
  <c r="S40" i="11"/>
  <c r="R5" i="11"/>
  <c r="R2" i="11"/>
  <c r="R3" i="11"/>
  <c r="R4" i="11"/>
  <c r="R38" i="11"/>
  <c r="R39" i="11"/>
  <c r="R40" i="11"/>
  <c r="Q5" i="11"/>
  <c r="Q2" i="11"/>
  <c r="Q3" i="11"/>
  <c r="Q4" i="11"/>
  <c r="Q38" i="11"/>
  <c r="Q39" i="11"/>
  <c r="Q40" i="11"/>
  <c r="O2" i="11"/>
  <c r="O6" i="11"/>
  <c r="O7" i="11"/>
  <c r="O8" i="11"/>
  <c r="O3" i="11"/>
  <c r="O36" i="11"/>
  <c r="O4" i="11"/>
  <c r="O37" i="11"/>
  <c r="O9" i="11"/>
  <c r="N2" i="11"/>
  <c r="N6" i="11"/>
  <c r="N7" i="11"/>
  <c r="N8" i="11"/>
  <c r="N3" i="11"/>
  <c r="N36" i="11"/>
  <c r="N4" i="11"/>
  <c r="N37" i="11"/>
  <c r="N9" i="11"/>
  <c r="M2" i="11"/>
  <c r="M6" i="11"/>
  <c r="M7" i="11"/>
  <c r="M8" i="11"/>
  <c r="M3" i="11"/>
  <c r="M36" i="11"/>
  <c r="M4" i="11"/>
  <c r="M37" i="11"/>
  <c r="M9" i="11"/>
  <c r="K10" i="11"/>
  <c r="K11" i="11"/>
  <c r="K12" i="11"/>
  <c r="K13" i="11"/>
  <c r="K14" i="11"/>
  <c r="K6" i="11"/>
  <c r="K15" i="11"/>
  <c r="K7" i="11"/>
  <c r="K16" i="11"/>
  <c r="K17" i="11"/>
  <c r="K18" i="11"/>
  <c r="K19" i="11"/>
  <c r="K8" i="11"/>
  <c r="K20" i="11"/>
  <c r="K3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J10" i="11"/>
  <c r="J11" i="11"/>
  <c r="J12" i="11"/>
  <c r="J13" i="11"/>
  <c r="J14" i="11"/>
  <c r="J6" i="11"/>
  <c r="J15" i="11"/>
  <c r="J7" i="11"/>
  <c r="J16" i="11"/>
  <c r="J17" i="11"/>
  <c r="J18" i="11"/>
  <c r="J19" i="11"/>
  <c r="J8" i="11"/>
  <c r="J20" i="11"/>
  <c r="J3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I10" i="11"/>
  <c r="I11" i="11"/>
  <c r="I12" i="11"/>
  <c r="I13" i="11"/>
  <c r="I14" i="11"/>
  <c r="I6" i="11"/>
  <c r="I15" i="11"/>
  <c r="I7" i="11"/>
  <c r="I16" i="11"/>
  <c r="I17" i="11"/>
  <c r="I18" i="11"/>
  <c r="I19" i="11"/>
  <c r="I8" i="11"/>
  <c r="I20" i="11"/>
  <c r="I3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G5" i="11"/>
  <c r="G2" i="11"/>
  <c r="F5" i="11"/>
  <c r="F2" i="11"/>
  <c r="E5" i="11"/>
  <c r="E2" i="11"/>
  <c r="S3" i="7"/>
  <c r="S65" i="7"/>
  <c r="S66" i="7"/>
  <c r="S67" i="7"/>
  <c r="S68" i="7"/>
  <c r="S69" i="7"/>
  <c r="S70" i="7"/>
  <c r="S71" i="7"/>
  <c r="S72" i="7"/>
  <c r="R3" i="7"/>
  <c r="R65" i="7"/>
  <c r="R66" i="7"/>
  <c r="R67" i="7"/>
  <c r="R68" i="7"/>
  <c r="R69" i="7"/>
  <c r="R70" i="7"/>
  <c r="R71" i="7"/>
  <c r="R72" i="7"/>
  <c r="Q3" i="7"/>
  <c r="Q65" i="7"/>
  <c r="Q66" i="7"/>
  <c r="Q67" i="7"/>
  <c r="Q68" i="7"/>
  <c r="Q69" i="7"/>
  <c r="Q70" i="7"/>
  <c r="Q71" i="7"/>
  <c r="Q72" i="7"/>
  <c r="O4" i="7"/>
  <c r="O2" i="7"/>
  <c r="O5" i="7"/>
  <c r="O7" i="7"/>
  <c r="O8" i="7"/>
  <c r="O10" i="7"/>
  <c r="O9" i="7"/>
  <c r="O11" i="7"/>
  <c r="O55" i="7"/>
  <c r="O56" i="7"/>
  <c r="O12" i="7"/>
  <c r="O57" i="7"/>
  <c r="O58" i="7"/>
  <c r="O59" i="7"/>
  <c r="O60" i="7"/>
  <c r="O61" i="7"/>
  <c r="O62" i="7"/>
  <c r="O13" i="7"/>
  <c r="O63" i="7"/>
  <c r="O3" i="7"/>
  <c r="O64" i="7"/>
  <c r="N4" i="7"/>
  <c r="N2" i="7"/>
  <c r="N5" i="7"/>
  <c r="N7" i="7"/>
  <c r="N8" i="7"/>
  <c r="N10" i="7"/>
  <c r="N9" i="7"/>
  <c r="N11" i="7"/>
  <c r="N55" i="7"/>
  <c r="N56" i="7"/>
  <c r="N12" i="7"/>
  <c r="N57" i="7"/>
  <c r="N58" i="7"/>
  <c r="N59" i="7"/>
  <c r="N60" i="7"/>
  <c r="N61" i="7"/>
  <c r="N62" i="7"/>
  <c r="N13" i="7"/>
  <c r="N63" i="7"/>
  <c r="N3" i="7"/>
  <c r="N64" i="7"/>
  <c r="M4" i="7"/>
  <c r="M2" i="7"/>
  <c r="M5" i="7"/>
  <c r="M7" i="7"/>
  <c r="M8" i="7"/>
  <c r="M10" i="7"/>
  <c r="M9" i="7"/>
  <c r="M11" i="7"/>
  <c r="M55" i="7"/>
  <c r="M56" i="7"/>
  <c r="M12" i="7"/>
  <c r="M57" i="7"/>
  <c r="M58" i="7"/>
  <c r="M59" i="7"/>
  <c r="M60" i="7"/>
  <c r="M61" i="7"/>
  <c r="M62" i="7"/>
  <c r="M13" i="7"/>
  <c r="M63" i="7"/>
  <c r="M3" i="7"/>
  <c r="M64" i="7"/>
  <c r="K6" i="7"/>
  <c r="K4" i="7"/>
  <c r="K2" i="7"/>
  <c r="K5" i="7"/>
  <c r="K17" i="7"/>
  <c r="K18" i="7"/>
  <c r="K19" i="7"/>
  <c r="K20" i="7"/>
  <c r="K21" i="7"/>
  <c r="K22" i="7"/>
  <c r="K23" i="7"/>
  <c r="K24" i="7"/>
  <c r="K25" i="7"/>
  <c r="K7" i="7"/>
  <c r="K26" i="7"/>
  <c r="K8" i="7"/>
  <c r="K27" i="7"/>
  <c r="K28" i="7"/>
  <c r="K29" i="7"/>
  <c r="K30" i="7"/>
  <c r="K31" i="7"/>
  <c r="K32" i="7"/>
  <c r="K33" i="7"/>
  <c r="K34" i="7"/>
  <c r="K35" i="7"/>
  <c r="K36" i="7"/>
  <c r="K10" i="7"/>
  <c r="K37" i="7"/>
  <c r="K38" i="7"/>
  <c r="K39" i="7"/>
  <c r="K9" i="7"/>
  <c r="K11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J6" i="7"/>
  <c r="J4" i="7"/>
  <c r="J2" i="7"/>
  <c r="J5" i="7"/>
  <c r="J17" i="7"/>
  <c r="J18" i="7"/>
  <c r="J19" i="7"/>
  <c r="J20" i="7"/>
  <c r="J21" i="7"/>
  <c r="J22" i="7"/>
  <c r="J23" i="7"/>
  <c r="J24" i="7"/>
  <c r="J25" i="7"/>
  <c r="J7" i="7"/>
  <c r="J26" i="7"/>
  <c r="J8" i="7"/>
  <c r="J27" i="7"/>
  <c r="J28" i="7"/>
  <c r="J29" i="7"/>
  <c r="J30" i="7"/>
  <c r="J31" i="7"/>
  <c r="J32" i="7"/>
  <c r="J33" i="7"/>
  <c r="J34" i="7"/>
  <c r="J35" i="7"/>
  <c r="J36" i="7"/>
  <c r="J10" i="7"/>
  <c r="J37" i="7"/>
  <c r="J38" i="7"/>
  <c r="J39" i="7"/>
  <c r="J9" i="7"/>
  <c r="J11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I6" i="7"/>
  <c r="I4" i="7"/>
  <c r="I2" i="7"/>
  <c r="I5" i="7"/>
  <c r="I17" i="7"/>
  <c r="I18" i="7"/>
  <c r="I19" i="7"/>
  <c r="I20" i="7"/>
  <c r="I21" i="7"/>
  <c r="I22" i="7"/>
  <c r="I23" i="7"/>
  <c r="I24" i="7"/>
  <c r="I25" i="7"/>
  <c r="I7" i="7"/>
  <c r="I26" i="7"/>
  <c r="I8" i="7"/>
  <c r="I27" i="7"/>
  <c r="I28" i="7"/>
  <c r="I29" i="7"/>
  <c r="I30" i="7"/>
  <c r="I31" i="7"/>
  <c r="I32" i="7"/>
  <c r="I33" i="7"/>
  <c r="I34" i="7"/>
  <c r="I35" i="7"/>
  <c r="I36" i="7"/>
  <c r="I10" i="7"/>
  <c r="I37" i="7"/>
  <c r="I38" i="7"/>
  <c r="I39" i="7"/>
  <c r="I9" i="7"/>
  <c r="I11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G6" i="7"/>
  <c r="G4" i="7"/>
  <c r="G2" i="7"/>
  <c r="G5" i="7"/>
  <c r="G14" i="7"/>
  <c r="G15" i="7"/>
  <c r="G16" i="7"/>
  <c r="F6" i="7"/>
  <c r="F4" i="7"/>
  <c r="F2" i="7"/>
  <c r="F5" i="7"/>
  <c r="F14" i="7"/>
  <c r="F15" i="7"/>
  <c r="F16" i="7"/>
  <c r="E6" i="7"/>
  <c r="E4" i="7"/>
  <c r="E2" i="7"/>
  <c r="E5" i="7"/>
  <c r="E14" i="7"/>
  <c r="E15" i="7"/>
  <c r="E16" i="7"/>
  <c r="B42" i="11"/>
  <c r="T38" i="11" l="1"/>
  <c r="D38" i="11" s="1"/>
  <c r="T4" i="11"/>
  <c r="T5" i="11"/>
  <c r="AC5" i="11" s="1"/>
  <c r="T2" i="11"/>
  <c r="T40" i="11"/>
  <c r="D40" i="11" s="1"/>
  <c r="T39" i="11"/>
  <c r="D39" i="11" s="1"/>
  <c r="P6" i="11"/>
  <c r="T3" i="11"/>
  <c r="P9" i="11"/>
  <c r="D9" i="11" s="1"/>
  <c r="P8" i="11"/>
  <c r="L31" i="11"/>
  <c r="D31" i="11" s="1"/>
  <c r="L23" i="11"/>
  <c r="L17" i="11"/>
  <c r="L11" i="11"/>
  <c r="D11" i="11" s="1"/>
  <c r="L30" i="11"/>
  <c r="D30" i="11" s="1"/>
  <c r="L22" i="11"/>
  <c r="D22" i="11" s="1"/>
  <c r="L16" i="11"/>
  <c r="D16" i="11" s="1"/>
  <c r="L29" i="11"/>
  <c r="D29" i="11" s="1"/>
  <c r="L7" i="11"/>
  <c r="D23" i="11"/>
  <c r="D17" i="11"/>
  <c r="D41" i="11"/>
  <c r="L21" i="11"/>
  <c r="D21" i="11" s="1"/>
  <c r="L3" i="11"/>
  <c r="L27" i="11"/>
  <c r="D27" i="11" s="1"/>
  <c r="L6" i="11"/>
  <c r="L34" i="11"/>
  <c r="D34" i="11" s="1"/>
  <c r="L8" i="11"/>
  <c r="L33" i="11"/>
  <c r="D33" i="11" s="1"/>
  <c r="L25" i="11"/>
  <c r="D25" i="11" s="1"/>
  <c r="L19" i="11"/>
  <c r="D19" i="11" s="1"/>
  <c r="L13" i="11"/>
  <c r="D13" i="11" s="1"/>
  <c r="L28" i="11"/>
  <c r="D28" i="11" s="1"/>
  <c r="L15" i="11"/>
  <c r="D15" i="11" s="1"/>
  <c r="L35" i="11"/>
  <c r="D35" i="11" s="1"/>
  <c r="L20" i="11"/>
  <c r="D20" i="11" s="1"/>
  <c r="P37" i="11"/>
  <c r="D37" i="11" s="1"/>
  <c r="L26" i="11"/>
  <c r="D26" i="11" s="1"/>
  <c r="L14" i="11"/>
  <c r="D14" i="11" s="1"/>
  <c r="L10" i="11"/>
  <c r="D10" i="11" s="1"/>
  <c r="P3" i="11"/>
  <c r="P4" i="11"/>
  <c r="D4" i="11" s="1"/>
  <c r="P7" i="11"/>
  <c r="P2" i="11"/>
  <c r="L32" i="11"/>
  <c r="D32" i="11" s="1"/>
  <c r="P36" i="11"/>
  <c r="D36" i="11" s="1"/>
  <c r="L12" i="11"/>
  <c r="D12" i="11" s="1"/>
  <c r="H2" i="11"/>
  <c r="L24" i="11"/>
  <c r="D24" i="11" s="1"/>
  <c r="H5" i="11"/>
  <c r="L18" i="11"/>
  <c r="D18" i="11" s="1"/>
  <c r="T72" i="7"/>
  <c r="L45" i="7"/>
  <c r="L39" i="7"/>
  <c r="L32" i="7"/>
  <c r="L7" i="7"/>
  <c r="L18" i="7"/>
  <c r="H5" i="7"/>
  <c r="AC5" i="7" s="1"/>
  <c r="L6" i="7"/>
  <c r="H2" i="7"/>
  <c r="H6" i="7"/>
  <c r="L48" i="7"/>
  <c r="L40" i="7"/>
  <c r="L35" i="7"/>
  <c r="L27" i="7"/>
  <c r="L21" i="7"/>
  <c r="L5" i="7"/>
  <c r="P61" i="7"/>
  <c r="P9" i="7"/>
  <c r="P4" i="7"/>
  <c r="T65" i="7"/>
  <c r="P60" i="7"/>
  <c r="P7" i="7"/>
  <c r="H16" i="7"/>
  <c r="H15" i="7"/>
  <c r="H14" i="7"/>
  <c r="L53" i="7"/>
  <c r="H4" i="7"/>
  <c r="L54" i="7"/>
  <c r="L46" i="7"/>
  <c r="L9" i="7"/>
  <c r="L33" i="7"/>
  <c r="L26" i="7"/>
  <c r="L19" i="7"/>
  <c r="L4" i="7"/>
  <c r="P59" i="7"/>
  <c r="T71" i="7"/>
  <c r="T3" i="7"/>
  <c r="P64" i="7"/>
  <c r="P58" i="7"/>
  <c r="T70" i="7"/>
  <c r="L52" i="7"/>
  <c r="L44" i="7"/>
  <c r="L38" i="7"/>
  <c r="L31" i="7"/>
  <c r="L25" i="7"/>
  <c r="L17" i="7"/>
  <c r="P3" i="7"/>
  <c r="AC3" i="7" s="1"/>
  <c r="P57" i="7"/>
  <c r="P10" i="7"/>
  <c r="T69" i="7"/>
  <c r="L51" i="7"/>
  <c r="L43" i="7"/>
  <c r="L37" i="7"/>
  <c r="L30" i="7"/>
  <c r="L24" i="7"/>
  <c r="P2" i="7"/>
  <c r="P63" i="7"/>
  <c r="P12" i="7"/>
  <c r="T68" i="7"/>
  <c r="L50" i="7"/>
  <c r="L42" i="7"/>
  <c r="L10" i="7"/>
  <c r="L29" i="7"/>
  <c r="L23" i="7"/>
  <c r="P13" i="7"/>
  <c r="P56" i="7"/>
  <c r="P5" i="7"/>
  <c r="T67" i="7"/>
  <c r="L47" i="7"/>
  <c r="L11" i="7"/>
  <c r="L34" i="7"/>
  <c r="L8" i="7"/>
  <c r="L20" i="7"/>
  <c r="L2" i="7"/>
  <c r="L49" i="7"/>
  <c r="L41" i="7"/>
  <c r="L36" i="7"/>
  <c r="L28" i="7"/>
  <c r="L22" i="7"/>
  <c r="P62" i="7"/>
  <c r="P55" i="7"/>
  <c r="P11" i="7"/>
  <c r="P8" i="7"/>
  <c r="T66" i="7"/>
  <c r="B74" i="7"/>
  <c r="AC3" i="11" l="1"/>
  <c r="AC4" i="11"/>
  <c r="AC2" i="11"/>
  <c r="D5" i="11"/>
  <c r="D8" i="11"/>
  <c r="AC4" i="7"/>
  <c r="AC2" i="7"/>
  <c r="D7" i="11"/>
  <c r="D6" i="11"/>
  <c r="D3" i="11"/>
  <c r="D2" i="11"/>
  <c r="D68" i="7"/>
  <c r="D20" i="7"/>
  <c r="D56" i="7"/>
  <c r="D62" i="7"/>
  <c r="D65" i="7"/>
  <c r="D51" i="7" l="1"/>
  <c r="D69" i="7"/>
  <c r="D43" i="7"/>
  <c r="D53" i="7"/>
  <c r="D10" i="7"/>
  <c r="D70" i="7"/>
  <c r="D39" i="7"/>
  <c r="D45" i="7"/>
  <c r="D28" i="7"/>
  <c r="D59" i="7"/>
  <c r="D12" i="7"/>
  <c r="D50" i="7"/>
  <c r="D67" i="7"/>
  <c r="D29" i="7"/>
  <c r="D44" i="7"/>
  <c r="D52" i="7"/>
  <c r="D37" i="7"/>
  <c r="D61" i="7"/>
  <c r="D54" i="7"/>
  <c r="D36" i="7"/>
  <c r="D23" i="7"/>
  <c r="D15" i="7"/>
  <c r="D26" i="7"/>
  <c r="D11" i="7"/>
  <c r="D7" i="7"/>
  <c r="D38" i="7"/>
  <c r="D21" i="7"/>
  <c r="D33" i="7"/>
  <c r="D60" i="7"/>
  <c r="D64" i="7"/>
  <c r="D55" i="7"/>
  <c r="D49" i="7"/>
  <c r="D71" i="7"/>
  <c r="D9" i="7"/>
  <c r="D63" i="7"/>
  <c r="D32" i="7"/>
  <c r="D25" i="7"/>
  <c r="D42" i="7"/>
  <c r="D57" i="7"/>
  <c r="D31" i="7"/>
  <c r="D47" i="7"/>
  <c r="D46" i="7"/>
  <c r="D17" i="7"/>
  <c r="D5" i="7"/>
  <c r="D72" i="7"/>
  <c r="D40" i="7"/>
  <c r="D41" i="7"/>
  <c r="D2" i="7" l="1"/>
  <c r="D3" i="7"/>
  <c r="D16" i="7"/>
  <c r="D13" i="7"/>
  <c r="D4" i="7"/>
  <c r="D19" i="7"/>
  <c r="D73" i="7"/>
  <c r="D14" i="7"/>
  <c r="D18" i="7"/>
  <c r="D8" i="7"/>
  <c r="D58" i="7"/>
  <c r="D22" i="7"/>
  <c r="D48" i="7"/>
  <c r="D6" i="7"/>
  <c r="D27" i="7"/>
  <c r="D35" i="7"/>
  <c r="D34" i="7"/>
  <c r="D24" i="7"/>
  <c r="D30" i="7"/>
  <c r="D66" i="7"/>
</calcChain>
</file>

<file path=xl/sharedStrings.xml><?xml version="1.0" encoding="utf-8"?>
<sst xmlns="http://schemas.openxmlformats.org/spreadsheetml/2006/main" count="992" uniqueCount="364">
  <si>
    <t>LGCPY</t>
  </si>
  <si>
    <t>RBEGC</t>
  </si>
  <si>
    <t>ZAPOTIL Zbyněk</t>
  </si>
  <si>
    <t>CESGK</t>
  </si>
  <si>
    <t>GCBBR</t>
  </si>
  <si>
    <t>GKLIS</t>
  </si>
  <si>
    <t>GCBER</t>
  </si>
  <si>
    <t>GCHOS</t>
  </si>
  <si>
    <t>PGCGC</t>
  </si>
  <si>
    <t>GCPDY</t>
  </si>
  <si>
    <t>Jméno</t>
  </si>
  <si>
    <t>Klub</t>
  </si>
  <si>
    <t>Členské číslo</t>
  </si>
  <si>
    <t>HCP</t>
  </si>
  <si>
    <t>Kolo 1</t>
  </si>
  <si>
    <t>HCP po</t>
  </si>
  <si>
    <t>PRZGK</t>
  </si>
  <si>
    <t>URBAN Vladimír</t>
  </si>
  <si>
    <t>WD</t>
  </si>
  <si>
    <t>---</t>
  </si>
  <si>
    <t>NOVÝ Stanislav</t>
  </si>
  <si>
    <t>GCSTR</t>
  </si>
  <si>
    <t>NOVÝ Robert</t>
  </si>
  <si>
    <t>BFLGC</t>
  </si>
  <si>
    <t>SELLNER David</t>
  </si>
  <si>
    <t>KAISER Petr</t>
  </si>
  <si>
    <t>Pořadí</t>
  </si>
  <si>
    <t>GKDDV</t>
  </si>
  <si>
    <t>GCKVA</t>
  </si>
  <si>
    <t>7 / --- / (23)</t>
  </si>
  <si>
    <t>GCPRH</t>
  </si>
  <si>
    <t>CHOVANEC Jozef</t>
  </si>
  <si>
    <t>GCNBY</t>
  </si>
  <si>
    <t>JOSEF Jaroslav</t>
  </si>
  <si>
    <t>SABADOŠ Jan</t>
  </si>
  <si>
    <t>GCKUH</t>
  </si>
  <si>
    <t>GCPAR</t>
  </si>
  <si>
    <t>CLUB</t>
  </si>
  <si>
    <t>ČÍSLO CLUBU</t>
  </si>
  <si>
    <t>POČET ODEHRANÝCH TURNAJŮ</t>
  </si>
  <si>
    <t xml:space="preserve">BRUTTO </t>
  </si>
  <si>
    <t>NETTO</t>
  </si>
  <si>
    <t>TOP 3</t>
  </si>
  <si>
    <t>BRUTTO</t>
  </si>
  <si>
    <t>UMÍSTĚNÍ</t>
  </si>
  <si>
    <t>JMÉNO</t>
  </si>
  <si>
    <r>
      <t xml:space="preserve">BRUTTO </t>
    </r>
    <r>
      <rPr>
        <sz val="8"/>
        <color theme="9"/>
        <rFont val="Calibri"/>
        <family val="2"/>
        <scheme val="minor"/>
      </rPr>
      <t>7</t>
    </r>
  </si>
  <si>
    <r>
      <t>TOP 3</t>
    </r>
    <r>
      <rPr>
        <b/>
        <sz val="8"/>
        <color theme="9"/>
        <rFont val="Calibri"/>
        <family val="2"/>
        <scheme val="minor"/>
      </rPr>
      <t xml:space="preserve"> </t>
    </r>
    <r>
      <rPr>
        <b/>
        <sz val="8"/>
        <color theme="6"/>
        <rFont val="Calibri"/>
        <family val="2"/>
        <charset val="238"/>
        <scheme val="minor"/>
      </rPr>
      <t>(2)</t>
    </r>
  </si>
  <si>
    <r>
      <t>NETTO</t>
    </r>
    <r>
      <rPr>
        <sz val="8"/>
        <color theme="6"/>
        <rFont val="Calibri"/>
        <family val="2"/>
        <charset val="238"/>
        <scheme val="minor"/>
      </rPr>
      <t>2</t>
    </r>
  </si>
  <si>
    <r>
      <t>TOP 3</t>
    </r>
    <r>
      <rPr>
        <b/>
        <sz val="8"/>
        <color theme="9"/>
        <rFont val="Calibri"/>
        <family val="2"/>
        <scheme val="minor"/>
      </rPr>
      <t xml:space="preserve"> </t>
    </r>
    <r>
      <rPr>
        <b/>
        <sz val="8"/>
        <color theme="6"/>
        <rFont val="Calibri"/>
        <family val="2"/>
        <charset val="238"/>
        <scheme val="minor"/>
      </rPr>
      <t>(2)2</t>
    </r>
  </si>
  <si>
    <r>
      <t xml:space="preserve">NETTO    </t>
    </r>
    <r>
      <rPr>
        <sz val="8"/>
        <color theme="6"/>
        <rFont val="Calibri"/>
        <family val="2"/>
        <charset val="238"/>
        <scheme val="minor"/>
      </rPr>
      <t>8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</si>
  <si>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(2)22</t>
    </r>
  </si>
  <si>
    <r>
      <t xml:space="preserve">NETTO </t>
    </r>
    <r>
      <rPr>
        <sz val="8"/>
        <color theme="6"/>
        <rFont val="Calibri"/>
        <family val="2"/>
        <charset val="238"/>
        <scheme val="minor"/>
      </rPr>
      <t>11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</si>
  <si>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(2)23</t>
    </r>
  </si>
  <si>
    <r>
      <t xml:space="preserve">NETTO </t>
    </r>
    <r>
      <rPr>
        <sz val="8"/>
        <color theme="6"/>
        <rFont val="Calibri"/>
        <family val="2"/>
        <charset val="238"/>
        <scheme val="minor"/>
      </rPr>
      <t>14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</si>
  <si>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(2)24</t>
    </r>
  </si>
  <si>
    <t>Celkem</t>
  </si>
  <si>
    <t>1.</t>
  </si>
  <si>
    <t>2.</t>
  </si>
  <si>
    <t>30 / 78 / (35)</t>
  </si>
  <si>
    <t>HORÁČEK Petr</t>
  </si>
  <si>
    <t>GKHNV</t>
  </si>
  <si>
    <t>KOUTNÍK Zdeněk</t>
  </si>
  <si>
    <t>HES Miroslav</t>
  </si>
  <si>
    <t>10 / --- / (25)</t>
  </si>
  <si>
    <t>SEKANINA Marek</t>
  </si>
  <si>
    <t>6 / 108 / (28)</t>
  </si>
  <si>
    <t>24 / 84 / (36)</t>
  </si>
  <si>
    <t>MATOUŠEK Martin</t>
  </si>
  <si>
    <t>HRALA Jiří</t>
  </si>
  <si>
    <r>
      <rPr>
        <b/>
        <sz val="8"/>
        <color theme="0"/>
        <rFont val="Calibri"/>
        <family val="2"/>
        <scheme val="minor"/>
      </rPr>
      <t xml:space="preserve">BRUTTO </t>
    </r>
    <r>
      <rPr>
        <sz val="8"/>
        <color theme="9"/>
        <rFont val="Calibri"/>
        <family val="2"/>
        <scheme val="minor"/>
      </rPr>
      <t>4</t>
    </r>
    <r>
      <rPr>
        <b/>
        <sz val="8"/>
        <color rgb="FF9CC97D"/>
        <rFont val="Calibri"/>
        <family val="2"/>
        <scheme val="minor"/>
      </rPr>
      <t xml:space="preserve"> </t>
    </r>
  </si>
  <si>
    <t>18 / 90 / (35)</t>
  </si>
  <si>
    <t>KŘIVOHLAVÝ Karel</t>
  </si>
  <si>
    <t>JAREŠ Vladimír</t>
  </si>
  <si>
    <t>4.</t>
  </si>
  <si>
    <t>3.</t>
  </si>
  <si>
    <t>BRUTTO x2</t>
  </si>
  <si>
    <t>SPUDICH Jiří</t>
  </si>
  <si>
    <t>22 / 86 / (38)</t>
  </si>
  <si>
    <t>NOVOTNÝ Otto</t>
  </si>
  <si>
    <t>SVOBODA Jan</t>
  </si>
  <si>
    <t>OLIVA Karel</t>
  </si>
  <si>
    <t>DUŠEK Pavel</t>
  </si>
  <si>
    <t>GCHOD</t>
  </si>
  <si>
    <t>28 / 81 / (38)</t>
  </si>
  <si>
    <t>KLAUS Martin</t>
  </si>
  <si>
    <t>GCKAR</t>
  </si>
  <si>
    <t>22 / 86 / (31)</t>
  </si>
  <si>
    <t>HUŠEK Michal</t>
  </si>
  <si>
    <t>21 / 92 / (33)</t>
  </si>
  <si>
    <t>19 / 90 / (31)</t>
  </si>
  <si>
    <t>MÜNSTER František</t>
  </si>
  <si>
    <t>19 / 89 / (36)</t>
  </si>
  <si>
    <t>19 / 92 / (41)</t>
  </si>
  <si>
    <t>HAVLÍČEK Lukáš</t>
  </si>
  <si>
    <t>12 / 106 / (35)</t>
  </si>
  <si>
    <t>BŘÍZOVÁ Eliška</t>
  </si>
  <si>
    <t>9 / 101 / (27)</t>
  </si>
  <si>
    <t>BONHOMME HANKEOVÁ Zuzana</t>
  </si>
  <si>
    <t>8 / 106 / (34)</t>
  </si>
  <si>
    <t>Muž / žena</t>
  </si>
  <si>
    <t>M</t>
  </si>
  <si>
    <t>Ž</t>
  </si>
  <si>
    <t>MUŽ / ŽENA</t>
  </si>
  <si>
    <t>MARKUZZI Jiří jn.</t>
  </si>
  <si>
    <t>RGCML</t>
  </si>
  <si>
    <t>OLIVA Jakub</t>
  </si>
  <si>
    <t>28 / 80 / (37)</t>
  </si>
  <si>
    <t>KOZÁK Pavel</t>
  </si>
  <si>
    <t>28 / 80 / (39)</t>
  </si>
  <si>
    <t>CULEK Adam</t>
  </si>
  <si>
    <t>AGMST</t>
  </si>
  <si>
    <t>28 / 80 / (31)</t>
  </si>
  <si>
    <t>27 / 82 / (39)</t>
  </si>
  <si>
    <t>TRDLICA Viktor</t>
  </si>
  <si>
    <t>25 / 83 / (43)</t>
  </si>
  <si>
    <t>BĚLA Filip</t>
  </si>
  <si>
    <t>25 / 84 / (38)</t>
  </si>
  <si>
    <t>24 / 84 / (34)</t>
  </si>
  <si>
    <t>BUBENÍK Jan</t>
  </si>
  <si>
    <t>23 / 87 / (33)</t>
  </si>
  <si>
    <t>MATHÉ Tomáš</t>
  </si>
  <si>
    <t>23 / 86 / (28)</t>
  </si>
  <si>
    <t>22 / 92 / (31)</t>
  </si>
  <si>
    <t>VOGEL Marek</t>
  </si>
  <si>
    <t>22 / 86 / (41)</t>
  </si>
  <si>
    <t>21 / 89 / (41)</t>
  </si>
  <si>
    <t>21 / 89 / (38)</t>
  </si>
  <si>
    <t>MIŘÁTSKÝ Petr</t>
  </si>
  <si>
    <t>20 / 90 / (40)</t>
  </si>
  <si>
    <t>MATHÉ Luděk</t>
  </si>
  <si>
    <t>18 / 93 / (32)</t>
  </si>
  <si>
    <t>ANDONOV Dragan</t>
  </si>
  <si>
    <t>YARDR</t>
  </si>
  <si>
    <t>18 / 92 / (26)</t>
  </si>
  <si>
    <t>ŠÍMA Milan</t>
  </si>
  <si>
    <t>18 / 97 / (31)</t>
  </si>
  <si>
    <t>KUČERA Karel</t>
  </si>
  <si>
    <t>GCDSR</t>
  </si>
  <si>
    <t>18 / 94 / (27)</t>
  </si>
  <si>
    <t>PAVLÍČEK Martin</t>
  </si>
  <si>
    <t>17 / --- / (37)</t>
  </si>
  <si>
    <t>STIEGER Roman</t>
  </si>
  <si>
    <t>17 / 92 / (38)</t>
  </si>
  <si>
    <t>17 / 91 / (29)</t>
  </si>
  <si>
    <t>SÝKORA Roman</t>
  </si>
  <si>
    <t>17 / 92 / (34)</t>
  </si>
  <si>
    <t>CULEK Jan</t>
  </si>
  <si>
    <t>17 / 93 / (27)</t>
  </si>
  <si>
    <t>17 / 91 / (43)</t>
  </si>
  <si>
    <t>POLÁČEK Marek</t>
  </si>
  <si>
    <t>17 / 96 / (33)</t>
  </si>
  <si>
    <t>MOLNÁR Jan</t>
  </si>
  <si>
    <t>16 / --- / (31)</t>
  </si>
  <si>
    <t>KLÍMA Vít</t>
  </si>
  <si>
    <t>16 / 94 / (36)</t>
  </si>
  <si>
    <t>HRUŠKA Jan</t>
  </si>
  <si>
    <t>15 / 97 / (33)</t>
  </si>
  <si>
    <t>15 / 96 / (32)</t>
  </si>
  <si>
    <t>13 / 95 / (32)</t>
  </si>
  <si>
    <t>13 / 109 / (26)</t>
  </si>
  <si>
    <t>KASÁK Marek</t>
  </si>
  <si>
    <t>12 / 102 / (21)</t>
  </si>
  <si>
    <t>BÁRTA Jan</t>
  </si>
  <si>
    <t>GCCKR</t>
  </si>
  <si>
    <t>12 / 102 / (27)</t>
  </si>
  <si>
    <t>DVOŘÁK Richard</t>
  </si>
  <si>
    <t>12 / 101 / (21)</t>
  </si>
  <si>
    <t>TESARČÍK Ivo</t>
  </si>
  <si>
    <t>12 / 100 / (30)</t>
  </si>
  <si>
    <t>MÁRA Václav</t>
  </si>
  <si>
    <t>11 / 105 / (33)</t>
  </si>
  <si>
    <t>FUČÍK Ivan</t>
  </si>
  <si>
    <t>9 / 106 / (35)</t>
  </si>
  <si>
    <t>VOTAVA Radovan</t>
  </si>
  <si>
    <t>9 / 101 / (25)</t>
  </si>
  <si>
    <t>PINKA Libor</t>
  </si>
  <si>
    <t>8 / 105 / (31)</t>
  </si>
  <si>
    <t>VOHLMUTH Ivan</t>
  </si>
  <si>
    <t>BUBENÍK Zoltán</t>
  </si>
  <si>
    <t>PGCHK</t>
  </si>
  <si>
    <t>5 / 109 / (28)</t>
  </si>
  <si>
    <t>KAŠPAROVSKÝ Rudolf</t>
  </si>
  <si>
    <t>5 / --- / (26)</t>
  </si>
  <si>
    <t>5 / --- / (21)</t>
  </si>
  <si>
    <t>PINKA Aleš</t>
  </si>
  <si>
    <t>5 / --- / (27)</t>
  </si>
  <si>
    <t>SEVERIN Lubomír</t>
  </si>
  <si>
    <t>GKBOT</t>
  </si>
  <si>
    <t>PAVLÍČKOVÁ Anežka</t>
  </si>
  <si>
    <t>25 / 83 / (28)</t>
  </si>
  <si>
    <t>STUDECKÁ Petra</t>
  </si>
  <si>
    <t>24 / --- / (36)</t>
  </si>
  <si>
    <t>LEE Sunyoung</t>
  </si>
  <si>
    <t>24 / 84 / (44)</t>
  </si>
  <si>
    <t>JÄHNKE Jana</t>
  </si>
  <si>
    <t>21 / 88 / (37)</t>
  </si>
  <si>
    <t>NOVOTNÁ Andrea</t>
  </si>
  <si>
    <t>21 / --- / (31)</t>
  </si>
  <si>
    <t>SELLNEROVÁ Monika</t>
  </si>
  <si>
    <t>19 / --- / (33)</t>
  </si>
  <si>
    <t>AN Youri</t>
  </si>
  <si>
    <t>17 / 94 / (34)</t>
  </si>
  <si>
    <t>DOKOUPILOVÁ Milena</t>
  </si>
  <si>
    <t>15 / 96 / (29)</t>
  </si>
  <si>
    <t>SUNG Sooyeun</t>
  </si>
  <si>
    <t>14 / 95 / (50)</t>
  </si>
  <si>
    <t>MATERNOVÁ Alena</t>
  </si>
  <si>
    <t>13 / 99 / (34)</t>
  </si>
  <si>
    <t>FUČÍKOVÁ Alena</t>
  </si>
  <si>
    <t>13 / 99 / (44)</t>
  </si>
  <si>
    <t>BALŠÁNKOVÁ Petra</t>
  </si>
  <si>
    <t>12 / --- / (31)</t>
  </si>
  <si>
    <t>ZAPLETALOVÁ Iva</t>
  </si>
  <si>
    <t>11 / 102 / (33)</t>
  </si>
  <si>
    <t>DVOŘÁKOVÁ Irena</t>
  </si>
  <si>
    <t>10 / 108 / (27)</t>
  </si>
  <si>
    <t>PANENKOVÁ Soňa</t>
  </si>
  <si>
    <t>MOKRÁČKOVÁ Dana</t>
  </si>
  <si>
    <t>8 / 107 / (30)</t>
  </si>
  <si>
    <t>CAITHAMLOVÁ Erika</t>
  </si>
  <si>
    <t>7 / --- / (31)</t>
  </si>
  <si>
    <t>ČERNÁ Jitka</t>
  </si>
  <si>
    <t>7 / --- / (26)</t>
  </si>
  <si>
    <t>CULKOVÁ Michaela</t>
  </si>
  <si>
    <t>6 / 118 / (43)</t>
  </si>
  <si>
    <t>KŘÍŽKOVÁ Martina</t>
  </si>
  <si>
    <t>6 / 116 / (30)</t>
  </si>
  <si>
    <t>TROJANOVÁ Petra</t>
  </si>
  <si>
    <t>ŠAFÁŘOVÁ Monika</t>
  </si>
  <si>
    <t>6 / --- / (30)</t>
  </si>
  <si>
    <t>ŠÍMOVÁ Naďa</t>
  </si>
  <si>
    <t>PAVLÍČKOVÁ Kateřina</t>
  </si>
  <si>
    <t>4 / --- / (26)</t>
  </si>
  <si>
    <t>VINTROVÁ Lucie</t>
  </si>
  <si>
    <t>4 / --- / (18)</t>
  </si>
  <si>
    <t>MOLNÁROVÁ Monika</t>
  </si>
  <si>
    <t>3 / --- / (24)</t>
  </si>
  <si>
    <t>27 - 29</t>
  </si>
  <si>
    <t>STIEGEROVÁ Renáta</t>
  </si>
  <si>
    <t>3 / 117 / (39)</t>
  </si>
  <si>
    <t>HWANG Yelin</t>
  </si>
  <si>
    <t>3 / --- / (45)</t>
  </si>
  <si>
    <t>OLIVOVÁ Jana</t>
  </si>
  <si>
    <t>3 / --- / (32)</t>
  </si>
  <si>
    <t>BULOVÁ Jana</t>
  </si>
  <si>
    <t>2 / 138 / (31)</t>
  </si>
  <si>
    <t>HAVLÍK Tomáš</t>
  </si>
  <si>
    <t>22 / 86 / (34)</t>
  </si>
  <si>
    <t>20 / 90 / (33)</t>
  </si>
  <si>
    <t>SAGÁL Ivan</t>
  </si>
  <si>
    <t>20 / --- / (35)</t>
  </si>
  <si>
    <t>19 / 90 / (36)</t>
  </si>
  <si>
    <t>19 / 92 / (34)</t>
  </si>
  <si>
    <t>19 / 92 / (44)</t>
  </si>
  <si>
    <t>18 / --- / (35)</t>
  </si>
  <si>
    <t>VIGAŠ Vladimír</t>
  </si>
  <si>
    <t>ONDRÁČEK Jaroslav</t>
  </si>
  <si>
    <t>18 / --- / (41)</t>
  </si>
  <si>
    <t>16 / 95 / (31)</t>
  </si>
  <si>
    <t>16 / 94 / (25)</t>
  </si>
  <si>
    <t>BEČKA Eugen</t>
  </si>
  <si>
    <t>16 / 101 / (22)</t>
  </si>
  <si>
    <t>14 / 103 / (31)</t>
  </si>
  <si>
    <t>JONKE David</t>
  </si>
  <si>
    <t>14 / --- / (26)</t>
  </si>
  <si>
    <t>13 / --- / (27)</t>
  </si>
  <si>
    <t>12 / 97 / (30)</t>
  </si>
  <si>
    <t>12 / 102 / (32)</t>
  </si>
  <si>
    <t>9 / 103 / (26)</t>
  </si>
  <si>
    <t>BURIAN Zdeněk</t>
  </si>
  <si>
    <t>6 / 108 / (35)</t>
  </si>
  <si>
    <t>PANENKA Josef</t>
  </si>
  <si>
    <t>2 / 136 / (20)</t>
  </si>
  <si>
    <t>20 / 91 / (34)</t>
  </si>
  <si>
    <t>JEHLIČKOVÁ Marie</t>
  </si>
  <si>
    <t>PNCZE</t>
  </si>
  <si>
    <t>19 / 89 / (38)</t>
  </si>
  <si>
    <t>17 / 95 / (28)</t>
  </si>
  <si>
    <t>SVOBODOVÁ Markéta</t>
  </si>
  <si>
    <t>12 / --- / (35)</t>
  </si>
  <si>
    <t>12 / 100 / (31)</t>
  </si>
  <si>
    <t>10 / 104 / (38)</t>
  </si>
  <si>
    <t>ŠIMÁK Monika</t>
  </si>
  <si>
    <t>10 / 103 / (28)</t>
  </si>
  <si>
    <t>FOLTÝNOVÁ Šárka</t>
  </si>
  <si>
    <t>5 / 104 / (35)</t>
  </si>
  <si>
    <t>3 / --- / (21)</t>
  </si>
  <si>
    <t>30 / 78 / (34)</t>
  </si>
  <si>
    <t>30 / 79 / (35)</t>
  </si>
  <si>
    <t>FISCHER Jiří</t>
  </si>
  <si>
    <t>VOLÍN Jaroslav</t>
  </si>
  <si>
    <t>21 / 89 / (28)</t>
  </si>
  <si>
    <t>18 / 91 / (34)</t>
  </si>
  <si>
    <t>11 / 101 / (37)</t>
  </si>
  <si>
    <t>9 / 103 / (37)</t>
  </si>
  <si>
    <t>0 / --- / (22)</t>
  </si>
  <si>
    <t>JANČOKOVÁ Martina</t>
  </si>
  <si>
    <t>23 / 86 / (37)</t>
  </si>
  <si>
    <t>22 / 87 / (44)</t>
  </si>
  <si>
    <t>PRÁGEROVÁ Renata</t>
  </si>
  <si>
    <t>13 / --- / (37)</t>
  </si>
  <si>
    <t>12 / 99 / (29)</t>
  </si>
  <si>
    <t>12 / 98 / (36)</t>
  </si>
  <si>
    <t>HOROVÁ Michaela</t>
  </si>
  <si>
    <t>11 / 107 / (36)</t>
  </si>
  <si>
    <t>8 / 110 / (31)</t>
  </si>
  <si>
    <t>MUŽI / ŽENY</t>
  </si>
  <si>
    <t>17.04.2024</t>
  </si>
  <si>
    <t>08.05.2024</t>
  </si>
  <si>
    <r>
      <t xml:space="preserve">NETTO   </t>
    </r>
    <r>
      <rPr>
        <b/>
        <sz val="8"/>
        <color theme="0" tint="-0.14999847407452621"/>
        <rFont val="Calibri"/>
        <family val="2"/>
        <charset val="238"/>
        <scheme val="minor"/>
      </rPr>
      <t xml:space="preserve"> </t>
    </r>
    <r>
      <rPr>
        <sz val="8"/>
        <color theme="0" tint="-0.34998626667073579"/>
        <rFont val="Calibri"/>
        <family val="2"/>
        <charset val="238"/>
        <scheme val="minor"/>
      </rPr>
      <t>5</t>
    </r>
  </si>
  <si>
    <t>12.06.2024</t>
  </si>
  <si>
    <t>24.07.2024</t>
  </si>
  <si>
    <t>11.09.2024</t>
  </si>
  <si>
    <t>ŘÍJEN</t>
  </si>
  <si>
    <r>
      <t xml:space="preserve">BRUTTO  </t>
    </r>
    <r>
      <rPr>
        <b/>
        <sz val="8"/>
        <color theme="0" tint="-0.249977111117893"/>
        <rFont val="Calibri"/>
        <family val="2"/>
        <charset val="238"/>
        <scheme val="minor"/>
      </rPr>
      <t xml:space="preserve"> .</t>
    </r>
  </si>
  <si>
    <t>4 TOP VÝSLEDKŮ</t>
  </si>
  <si>
    <t>STÜNDL Dušan</t>
  </si>
  <si>
    <t>25 / 84 / (34)</t>
  </si>
  <si>
    <t>23 / 86 / (35)</t>
  </si>
  <si>
    <t>23 / 86 / (38)</t>
  </si>
  <si>
    <t>JIROUŠ Martin</t>
  </si>
  <si>
    <t>22 / 87 / (30)</t>
  </si>
  <si>
    <t>HUCL Jiří</t>
  </si>
  <si>
    <t>21 / 87 / (33)</t>
  </si>
  <si>
    <t>HODA Ivan</t>
  </si>
  <si>
    <t>ČUS Martin</t>
  </si>
  <si>
    <t>21 / 87 / (40)</t>
  </si>
  <si>
    <t>GAŇA Branislav</t>
  </si>
  <si>
    <t>21 / 87 / (35)</t>
  </si>
  <si>
    <t>PRZYCZKO Miroslav</t>
  </si>
  <si>
    <t>PANGC</t>
  </si>
  <si>
    <t>20 / 88 / (41)</t>
  </si>
  <si>
    <t>19 / 90 / (34)</t>
  </si>
  <si>
    <t>CHRPA Josef</t>
  </si>
  <si>
    <t>ERBGC</t>
  </si>
  <si>
    <t>19 / --- / (39)</t>
  </si>
  <si>
    <t>JELÍNEK Pavel</t>
  </si>
  <si>
    <t>PJCBE</t>
  </si>
  <si>
    <t>19 / --- / (31)</t>
  </si>
  <si>
    <t>16 / 100 / (41)</t>
  </si>
  <si>
    <t>SOCHOR Jiří</t>
  </si>
  <si>
    <t>SOGCC</t>
  </si>
  <si>
    <t>14 / --- / (30)</t>
  </si>
  <si>
    <t>HALÍK Martin</t>
  </si>
  <si>
    <t>13 / 99 / (27)</t>
  </si>
  <si>
    <t>PROVAZNÍK Radek</t>
  </si>
  <si>
    <t>10 / --- / (24)</t>
  </si>
  <si>
    <t>BARTOŠ Jiří</t>
  </si>
  <si>
    <t>GKBRE</t>
  </si>
  <si>
    <t>5 / --- / (25)</t>
  </si>
  <si>
    <t>VRBA Zdeněk</t>
  </si>
  <si>
    <t>4 / 116 / (31)</t>
  </si>
  <si>
    <t>KŘESŤAN Jindřich</t>
  </si>
  <si>
    <t>1 / 130 / (19)</t>
  </si>
  <si>
    <t>ŠIMKOVÁ Zuzana</t>
  </si>
  <si>
    <t>16 / 97 / (36)</t>
  </si>
  <si>
    <t>14 / 97 / (33)</t>
  </si>
  <si>
    <t>10 / --- / (34)</t>
  </si>
  <si>
    <t>9 / --- / (23)</t>
  </si>
  <si>
    <t>ČÁSLAVSKÁ Eliška</t>
  </si>
  <si>
    <t>6 / 112 / (35)</t>
  </si>
  <si>
    <t>4 / --- / (24)</t>
  </si>
  <si>
    <t>BRUTO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</si>
</sst>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8"/>
      <color theme="0"/>
      <name val="Calibri"/>
      <family val="2"/>
      <scheme val="minor"/>
    </font>
    <font>
      <b/>
      <sz val="8"/>
      <color rgb="FF9CC97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9"/>
      <name val="Calibri"/>
      <family val="2"/>
      <scheme val="minor"/>
    </font>
    <font>
      <sz val="8"/>
      <color theme="9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6"/>
      <name val="Calibri"/>
      <family val="2"/>
      <charset val="238"/>
      <scheme val="minor"/>
    </font>
    <font>
      <sz val="8"/>
      <color theme="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8"/>
      <color theme="10"/>
      <name val="Calibri"/>
      <family val="2"/>
      <charset val="238"/>
      <scheme val="minor"/>
    </font>
    <font>
      <b/>
      <u/>
      <sz val="10"/>
      <color theme="10"/>
      <name val="Calibri"/>
      <family val="2"/>
      <charset val="238"/>
      <scheme val="minor"/>
    </font>
    <font>
      <b/>
      <sz val="8"/>
      <color theme="8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rgb="FF4A453D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theme="0" tint="-0.14999847407452621"/>
      <name val="Calibri"/>
      <family val="2"/>
      <charset val="238"/>
      <scheme val="minor"/>
    </font>
    <font>
      <b/>
      <sz val="8"/>
      <color theme="0" tint="-0.249977111117893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b/>
      <sz val="8"/>
      <color theme="7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b/>
      <sz val="8"/>
      <color theme="4" tint="0.59999389629810485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A717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5575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9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 applyBorder="1"/>
    <xf numFmtId="0" fontId="3" fillId="0" borderId="0" xfId="0" applyFont="1" applyFill="1" applyBorder="1"/>
    <xf numFmtId="0" fontId="10" fillId="0" borderId="0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4" fillId="0" borderId="0" xfId="0" applyFont="1"/>
    <xf numFmtId="0" fontId="3" fillId="0" borderId="0" xfId="0" applyNumberFormat="1" applyFont="1" applyFill="1" applyBorder="1"/>
    <xf numFmtId="0" fontId="3" fillId="0" borderId="6" xfId="0" applyNumberFormat="1" applyFont="1" applyFill="1" applyBorder="1"/>
    <xf numFmtId="0" fontId="3" fillId="0" borderId="7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4" xfId="0" applyFont="1" applyFill="1" applyBorder="1"/>
    <xf numFmtId="0" fontId="3" fillId="0" borderId="16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6" fillId="0" borderId="0" xfId="1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Fill="1" applyBorder="1"/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21" fillId="0" borderId="0" xfId="0" applyFont="1"/>
    <xf numFmtId="0" fontId="21" fillId="0" borderId="0" xfId="0" applyFont="1" applyFill="1" applyBorder="1"/>
    <xf numFmtId="0" fontId="13" fillId="0" borderId="5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0" fillId="0" borderId="0" xfId="0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23" fillId="2" borderId="1" xfId="1" applyFont="1" applyFill="1" applyBorder="1" applyAlignment="1">
      <alignment vertical="top" wrapText="1"/>
    </xf>
    <xf numFmtId="0" fontId="23" fillId="2" borderId="2" xfId="1" applyFont="1" applyFill="1" applyBorder="1" applyAlignment="1">
      <alignment vertical="top" wrapText="1"/>
    </xf>
    <xf numFmtId="0" fontId="14" fillId="0" borderId="0" xfId="0" applyFont="1" applyAlignment="1">
      <alignment horizont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center" vertical="top" wrapText="1"/>
    </xf>
    <xf numFmtId="0" fontId="25" fillId="2" borderId="2" xfId="0" applyFont="1" applyFill="1" applyBorder="1" applyAlignment="1">
      <alignment horizontal="center" vertical="top" wrapText="1"/>
    </xf>
    <xf numFmtId="0" fontId="26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3" fillId="2" borderId="0" xfId="1" applyFont="1" applyFill="1" applyBorder="1" applyAlignment="1">
      <alignment vertical="top" wrapText="1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25" fillId="2" borderId="0" xfId="0" applyFont="1" applyFill="1" applyBorder="1" applyAlignment="1">
      <alignment horizontal="center" vertical="top" wrapText="1"/>
    </xf>
    <xf numFmtId="0" fontId="26" fillId="3" borderId="0" xfId="0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center" vertical="top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3" fillId="5" borderId="7" xfId="0" applyFont="1" applyFill="1" applyBorder="1"/>
    <xf numFmtId="0" fontId="3" fillId="5" borderId="4" xfId="0" applyFont="1" applyFill="1" applyBorder="1"/>
    <xf numFmtId="0" fontId="3" fillId="5" borderId="0" xfId="0" applyFont="1" applyFill="1" applyBorder="1"/>
    <xf numFmtId="0" fontId="21" fillId="0" borderId="9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3" fillId="6" borderId="7" xfId="0" applyFont="1" applyFill="1" applyBorder="1"/>
    <xf numFmtId="0" fontId="3" fillId="6" borderId="0" xfId="0" applyFont="1" applyFill="1" applyBorder="1"/>
    <xf numFmtId="0" fontId="3" fillId="6" borderId="4" xfId="0" applyFont="1" applyFill="1" applyBorder="1"/>
    <xf numFmtId="0" fontId="31" fillId="0" borderId="0" xfId="0" applyFont="1" applyFill="1" applyBorder="1"/>
    <xf numFmtId="0" fontId="32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minor"/>
      </font>
      <fill>
        <patternFill patternType="none">
          <fgColor theme="9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minor"/>
      </font>
      <fill>
        <patternFill patternType="none">
          <fgColor theme="9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C86C89-8960-4B40-AFA4-6C184027B6BB}" name="Tabulka14" displayName="Tabulka14" ref="A1:AD42" totalsRowCount="1" headerRowDxfId="127" dataDxfId="126" totalsRowBorderDxfId="125">
  <autoFilter ref="A1:AD41" xr:uid="{417C7D84-99D1-488C-BBEF-056D55298822}"/>
  <sortState xmlns:xlrd2="http://schemas.microsoft.com/office/spreadsheetml/2017/richdata2" ref="A2:AD41">
    <sortCondition descending="1" ref="AC1:AC41"/>
  </sortState>
  <tableColumns count="30">
    <tableColumn id="1" xr3:uid="{36680F1F-068E-4297-98EC-1FEEA69EEE17}" name="JMÉNO" totalsRowLabel="Celkem" dataDxfId="124" totalsRowDxfId="123" dataCellStyle="Hypertextový odkaz"/>
    <tableColumn id="2" xr3:uid="{DB38749B-4F53-45A2-874F-9B3FBE1CCD7C}" name="CLUB" totalsRowFunction="count" dataDxfId="122" totalsRowDxfId="121"/>
    <tableColumn id="3" xr3:uid="{D2B9AE89-4B56-46E1-8245-3994CA7079E3}" name="ČÍSLO CLUBU" dataDxfId="120" totalsRowDxfId="119"/>
    <tableColumn id="4" xr3:uid="{FBFA2BA2-4E30-43CE-99CF-8C6154217BCA}" name="POČET ODEHRANÝCH TURNAJŮ" dataDxfId="118" totalsRowDxfId="117">
      <calculatedColumnFormula>COUNT(Tabulka14[[#This Row],[17.04.2024]],Tabulka14[[#This Row],[08.05.2024]],Tabulka14[[#This Row],[12.06.2024]],Tabulka14[[#This Row],[24.07.2024]],Tabulka14[[#This Row],[11.09.2024]],Tabulka14[[#This Row],[ŘÍJEN]],#REF!,#REF!,#REF!)</calculatedColumnFormula>
    </tableColumn>
    <tableColumn id="5" xr3:uid="{A1FD0B43-0706-4416-9D88-BA5A070AC49B}" name="BRUTTO " dataDxfId="116" totalsRowDxfId="115">
      <calculatedColumnFormula>_xlfn.XLOOKUP(Tabulka14[[#This Row],[ČÍSLO CLUBU]],'17.4.2024'!E:E,'17.4.2024'!H:H)</calculatedColumnFormula>
    </tableColumn>
    <tableColumn id="6" xr3:uid="{9CB2C817-B976-487A-9902-0C6330876468}" name="NETTO" dataDxfId="114" totalsRowDxfId="113">
      <calculatedColumnFormula>_xlfn.XLOOKUP(Tabulka14[[#This Row],[ČÍSLO CLUBU]],'17.4.2024'!E:E,'17.4.2024'!J:J)</calculatedColumnFormula>
    </tableColumn>
    <tableColumn id="7" xr3:uid="{75551569-D16A-412B-B72F-5DDF7B3DB84A}" name="TOP 3" dataDxfId="112" totalsRowDxfId="111">
      <calculatedColumnFormula>_xlfn.XLOOKUP(Tabulka14[[#This Row],[ČÍSLO CLUBU]],'17.4.2024'!E:E,'17.4.2024'!K:K)</calculatedColumnFormula>
    </tableColumn>
    <tableColumn id="8" xr3:uid="{72D8B939-B6A6-47E5-A6B7-9972D07A2C85}" name="17.04.2024" dataDxfId="110" totalsRowDxfId="109">
      <calculatedColumnFormula>Tabulka14[[#This Row],[TOP 3]]+Tabulka14[[#This Row],[NETTO]]+Tabulka14[[#This Row],[BRUTTO ]]</calculatedColumnFormula>
    </tableColumn>
    <tableColumn id="9" xr3:uid="{471DC737-2A1A-4833-A9CC-5483F056559E}" name="BRUTTO" dataDxfId="108" totalsRowDxfId="107">
      <calculatedColumnFormula>_xlfn.XLOOKUP(Tabulka14[[#This Row],[ČÍSLO CLUBU]],'8.5.2024'!E:E,'8.5.2024'!H:H)</calculatedColumnFormula>
    </tableColumn>
    <tableColumn id="10" xr3:uid="{BD1A1BAA-C358-4D5C-B0D4-4B9DD4EAEC9F}" name="NETTO2" dataDxfId="106" totalsRowDxfId="105">
      <calculatedColumnFormula>_xlfn.XLOOKUP(Tabulka14[[#This Row],[ČÍSLO CLUBU]],'8.5.2024'!E:E,'8.5.2024'!J:J)</calculatedColumnFormula>
    </tableColumn>
    <tableColumn id="11" xr3:uid="{27E8B5B7-6422-49F9-B5D9-7F6386F5A82C}" name="TOP 3 (2)" dataDxfId="104" totalsRowDxfId="103">
      <calculatedColumnFormula>_xlfn.XLOOKUP(Tabulka14[[#This Row],[ČÍSLO CLUBU]],'8.5.2024'!E:E,'8.5.2024'!K:K)</calculatedColumnFormula>
    </tableColumn>
    <tableColumn id="12" xr3:uid="{766A3F11-7666-407D-B612-E4D5D8F4C996}" name="08.05.2024" dataDxfId="102" totalsRowDxfId="101">
      <calculatedColumnFormula>Tabulka14[[#This Row],[BRUTTO]]+Tabulka14[[#This Row],[NETTO2]]+Tabulka14[[#This Row],[TOP 3 (2)]]</calculatedColumnFormula>
    </tableColumn>
    <tableColumn id="13" xr3:uid="{08BA7BCF-7135-4C3F-983F-AB9C9146EBC2}" name="BRUTTO 4 " dataDxfId="100" totalsRowDxfId="99">
      <calculatedColumnFormula>_xlfn.XLOOKUP(Tabulka14[[#This Row],[ČÍSLO CLUBU]],'12.6.2024'!E:E,'12.6.2024'!H:H)</calculatedColumnFormula>
    </tableColumn>
    <tableColumn id="14" xr3:uid="{A32C69A8-FC52-42BB-B875-A90534608D93}" name="NETTO    5" dataDxfId="98" totalsRowDxfId="97">
      <calculatedColumnFormula>_xlfn.XLOOKUP(Tabulka14[[#This Row],[ČÍSLO CLUBU]],'12.6.2024'!E:E,'12.6.2024'!J:J)</calculatedColumnFormula>
    </tableColumn>
    <tableColumn id="15" xr3:uid="{33DBB53A-9107-4D1E-BAEF-3677862FF556}" name="TOP 3 (2)2" dataDxfId="96" totalsRowDxfId="95">
      <calculatedColumnFormula>_xlfn.XLOOKUP(Tabulka14[[#This Row],[ČÍSLO CLUBU]],'12.6.2024'!E:E,'12.6.2024'!K:K)</calculatedColumnFormula>
    </tableColumn>
    <tableColumn id="16" xr3:uid="{08998AFD-9480-4211-B025-A735BD352AA1}" name="12.06.2024" dataDxfId="94" totalsRowDxfId="93">
      <calculatedColumnFormula>Tabulka14[[#This Row],[BRUTTO 4 ]]+Tabulka14[[#This Row],[NETTO    5]]+Tabulka14[[#This Row],[TOP 3 (2)2]]</calculatedColumnFormula>
    </tableColumn>
    <tableColumn id="17" xr3:uid="{689891A7-0DCC-4C35-B57D-D5CC833D74B1}" name="BRUTTO 7" dataDxfId="92" totalsRowDxfId="91">
      <calculatedColumnFormula>_xlfn.XLOOKUP(Tabulka14[[#This Row],[ČÍSLO CLUBU]],'24.7.2024'!E:E,'24.7.2024'!H:H)</calculatedColumnFormula>
    </tableColumn>
    <tableColumn id="18" xr3:uid="{B75B6BDC-BB2E-43C1-8CE2-11222A78748A}" name="NETTO    8" dataDxfId="90" totalsRowDxfId="89">
      <calculatedColumnFormula>_xlfn.XLOOKUP(Tabulka14[[#This Row],[ČÍSLO CLUBU]],'24.7.2024'!E:E,'24.7.2024'!J:J)</calculatedColumnFormula>
    </tableColumn>
    <tableColumn id="19" xr3:uid="{B542BF2F-6FE9-46F8-A65A-B39B72F612AE}" name="TOP 3 (2)22" dataDxfId="88" totalsRowDxfId="87">
      <calculatedColumnFormula>_xlfn.XLOOKUP(Tabulka14[[#This Row],[ČÍSLO CLUBU]],'24.7.2024'!E:E,'24.7.2024'!K:K)</calculatedColumnFormula>
    </tableColumn>
    <tableColumn id="20" xr3:uid="{9DE476BE-13CE-4196-A5ED-B5760C25C71E}" name="24.07.2024" dataDxfId="86" totalsRowDxfId="85">
      <calculatedColumnFormula>Tabulka14[[#This Row],[BRUTTO 7]]+Tabulka14[[#This Row],[NETTO    8]]+Tabulka14[[#This Row],[TOP 3 (2)22]]</calculatedColumnFormula>
    </tableColumn>
    <tableColumn id="21" xr3:uid="{9E652864-DDA9-427B-B106-A81B439603C4}" name="BRUTTO x2" dataDxfId="84" totalsRowDxfId="83">
      <calculatedColumnFormula>_xlfn.XLOOKUP(Tabulka14[[#This Row],[ČÍSLO CLUBU]],'11.9.2024 - x2'!E:E,'11.9.2024 - x2'!L:L)</calculatedColumnFormula>
    </tableColumn>
    <tableColumn id="22" xr3:uid="{BD0BEDD5-6C15-42C5-BDE0-472093B7DD6A}" name="NETTO 11" dataDxfId="82" totalsRowDxfId="81">
      <calculatedColumnFormula>_xlfn.XLOOKUP(Tabulka14[[#This Row],[ČÍSLO CLUBU]],'11.9.2024 - x2'!E:E,'11.9.2024 - x2'!J:J)</calculatedColumnFormula>
    </tableColumn>
    <tableColumn id="23" xr3:uid="{AB090864-6007-413B-95E2-1AFAEEC9A8E5}" name="TOP 3 (2)23" dataDxfId="80" totalsRowDxfId="79">
      <calculatedColumnFormula>_xlfn.XLOOKUP(Tabulka14[[#This Row],[ČÍSLO CLUBU]],'11.9.2024 - x2'!E:E,'11.9.2024 - x2'!K:K)</calculatedColumnFormula>
    </tableColumn>
    <tableColumn id="24" xr3:uid="{50A28516-BF89-427C-98D7-85276435CF8C}" name="11.09.2024" dataDxfId="78" totalsRowDxfId="77">
      <calculatedColumnFormula>Tabulka14[[#This Row],[TOP 3 (2)23]]+Tabulka14[[#This Row],[NETTO 11]]+Tabulka14[[#This Row],[BRUTTO x2]]</calculatedColumnFormula>
    </tableColumn>
    <tableColumn id="25" xr3:uid="{216B60C5-E4D9-4BB8-BD70-1969DA51B1E3}" name="BRUTTO   ." dataDxfId="76" totalsRowDxfId="75"/>
    <tableColumn id="26" xr3:uid="{25F27A25-07A1-49EF-9134-2BA80D58B1A2}" name="NETTO 14" dataDxfId="74" totalsRowDxfId="73"/>
    <tableColumn id="27" xr3:uid="{A26B0167-404F-4DCB-A5EE-DA939983C604}" name="TOP 3 (2)24" dataDxfId="72" totalsRowDxfId="71"/>
    <tableColumn id="28" xr3:uid="{0D7D66D2-85C0-4BD0-9DBB-9C4D19CEB3F1}" name="ŘÍJEN" dataDxfId="70" totalsRowDxfId="69"/>
    <tableColumn id="41" xr3:uid="{A2523556-46D2-41E1-9575-0B5A719368D9}" name="4 TOP VÝSLEDKŮ" dataDxfId="68" totalsRowDxfId="67">
      <calculatedColumnFormula>Tabulka14[[#This Row],[11.09.2024]]+Tabulka14[[#This Row],[24.07.2024]]+Tabulka14[[#This Row],[12.06.2024]]+Tabulka14[[#This Row],[17.04.2024]]</calculatedColumnFormula>
    </tableColumn>
    <tableColumn id="42" xr3:uid="{2F400305-3468-4E6A-BA0D-2172FDA96E71}" name="UMÍSTĚNÍ" dataDxfId="66" totalsRowDxfId="6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7C7D84-99D1-488C-BBEF-056D55298822}" name="Tabulka1" displayName="Tabulka1" ref="A1:AD74" totalsRowCount="1" headerRowDxfId="62" dataDxfId="61" totalsRowBorderDxfId="60">
  <autoFilter ref="A1:AD73" xr:uid="{417C7D84-99D1-488C-BBEF-056D55298822}"/>
  <sortState xmlns:xlrd2="http://schemas.microsoft.com/office/spreadsheetml/2017/richdata2" ref="A2:AD73">
    <sortCondition descending="1" ref="AC1:AC73"/>
  </sortState>
  <tableColumns count="30">
    <tableColumn id="1" xr3:uid="{0424C0C1-0281-4BBA-B8D9-01D011943B7E}" name="JMÉNO" totalsRowLabel="Celkem" dataDxfId="59" totalsRowDxfId="58" dataCellStyle="Hypertextový odkaz"/>
    <tableColumn id="2" xr3:uid="{2B019A67-456A-468F-9395-B74EB9A66B1B}" name="CLUB" totalsRowFunction="count" dataDxfId="57" totalsRowDxfId="56"/>
    <tableColumn id="3" xr3:uid="{7F3FB66B-80A4-4E07-A714-17208E24D7FA}" name="ČÍSLO CLUBU" dataDxfId="55" totalsRowDxfId="54"/>
    <tableColumn id="4" xr3:uid="{B96910D0-E082-48C2-A2A1-147F35EF6232}" name="POČET ODEHRANÝCH TURNAJŮ" dataDxfId="53" totalsRowDxfId="52">
      <calculatedColumnFormula>COUNT(Tabulka1[[#This Row],[17.04.2024]],Tabulka1[[#This Row],[08.05.2024]],Tabulka1[[#This Row],[12.06.2024]],Tabulka1[[#This Row],[24.07.2024]],Tabulka1[[#This Row],[11.09.2024]],Tabulka1[[#This Row],[ŘÍJEN]],#REF!,#REF!,#REF!)</calculatedColumnFormula>
    </tableColumn>
    <tableColumn id="5" xr3:uid="{454D0F50-DFBE-4635-A442-E32A37BD509D}" name="BRUTTO " dataDxfId="51" totalsRowDxfId="50">
      <calculatedColumnFormula>_xlfn.XLOOKUP(Tabulka1[[#This Row],[ČÍSLO CLUBU]],'17.4.2024'!E:E,'17.4.2024'!H:H)</calculatedColumnFormula>
    </tableColumn>
    <tableColumn id="6" xr3:uid="{9A4B244A-47AF-4327-A35F-0D0E81CBE45F}" name="NETTO" dataDxfId="49" totalsRowDxfId="48">
      <calculatedColumnFormula>_xlfn.XLOOKUP(Tabulka1[[#This Row],[ČÍSLO CLUBU]],'17.4.2024'!E:E,'17.4.2024'!J:J)</calculatedColumnFormula>
    </tableColumn>
    <tableColumn id="7" xr3:uid="{FE5FEEC8-6ADC-46CD-8B2D-D33026BD1D22}" name="TOP 3" dataDxfId="47" totalsRowDxfId="46">
      <calculatedColumnFormula>_xlfn.XLOOKUP(Tabulka1[[#This Row],[ČÍSLO CLUBU]],'17.4.2024'!E:E,'17.4.2024'!K:K)</calculatedColumnFormula>
    </tableColumn>
    <tableColumn id="8" xr3:uid="{77E02057-BEE9-4C8A-B3FD-60A24BF0C4C8}" name="17.04.2024" dataDxfId="45" totalsRowDxfId="44">
      <calculatedColumnFormula>Tabulka1[[#This Row],[TOP 3]]+Tabulka1[[#This Row],[NETTO]]+Tabulka1[[#This Row],[BRUTTO ]]</calculatedColumnFormula>
    </tableColumn>
    <tableColumn id="9" xr3:uid="{E63B4724-858D-4BCE-B008-BD0B24B0C7C0}" name="BRUTTO" dataDxfId="43" totalsRowDxfId="42">
      <calculatedColumnFormula>_xlfn.XLOOKUP(Tabulka1[[#This Row],[ČÍSLO CLUBU]],'8.5.2024'!E:E,'8.5.2024'!H:H)</calculatedColumnFormula>
    </tableColumn>
    <tableColumn id="10" xr3:uid="{B5D1716A-0823-43A3-A2FF-D796F92B5EDA}" name="NETTO2" dataDxfId="41" totalsRowDxfId="40">
      <calculatedColumnFormula>_xlfn.XLOOKUP(Tabulka1[[#This Row],[ČÍSLO CLUBU]],'8.5.2024'!E:E,'8.5.2024'!J:J)</calculatedColumnFormula>
    </tableColumn>
    <tableColumn id="11" xr3:uid="{3353FCA7-E68D-429B-99E4-D087938682AA}" name="TOP 3 (2)" dataDxfId="39" totalsRowDxfId="38">
      <calculatedColumnFormula>_xlfn.XLOOKUP(Tabulka1[[#This Row],[ČÍSLO CLUBU]],'8.5.2024'!E:E,'8.5.2024'!K:K)</calculatedColumnFormula>
    </tableColumn>
    <tableColumn id="12" xr3:uid="{0A76B9E5-5322-447B-886F-6707F6319F1F}" name="08.05.2024" dataDxfId="37" totalsRowDxfId="36">
      <calculatedColumnFormula>Tabulka1[[#This Row],[TOP 3 (2)]]+Tabulka1[[#This Row],[NETTO2]]+Tabulka1[[#This Row],[BRUTTO]]</calculatedColumnFormula>
    </tableColumn>
    <tableColumn id="13" xr3:uid="{9E03D795-E84A-4473-9566-4C2E64D80679}" name="BRUTTO 4 " dataDxfId="35" totalsRowDxfId="34"/>
    <tableColumn id="14" xr3:uid="{9746CDE9-A99D-4599-955C-AD81B7A53592}" name="NETTO    5" dataDxfId="33" totalsRowDxfId="32"/>
    <tableColumn id="15" xr3:uid="{D102B5D5-04D7-425B-8B71-790AE0EAB79A}" name="TOP 3 (2)2" dataDxfId="31" totalsRowDxfId="30"/>
    <tableColumn id="16" xr3:uid="{1CADABF7-2162-4689-BED3-4011C057C763}" name="12.06.2024" dataDxfId="29" totalsRowDxfId="28"/>
    <tableColumn id="17" xr3:uid="{AF4A9BD1-F33A-41E4-BE8E-1E9F220295E0}" name="BRUTTO 7" dataDxfId="27" totalsRowDxfId="26"/>
    <tableColumn id="18" xr3:uid="{8DEBC974-BC91-456D-A680-77CA10B871BE}" name="NETTO    8" dataDxfId="25" totalsRowDxfId="24"/>
    <tableColumn id="19" xr3:uid="{254CB54E-4848-4B0E-9A0C-86BD11A892B6}" name="TOP 3 (2)22" dataDxfId="23" totalsRowDxfId="22"/>
    <tableColumn id="20" xr3:uid="{9D9ADC34-6508-44A4-87B9-A3E2D83A03EE}" name="24.07.2024" dataDxfId="21" totalsRowDxfId="20"/>
    <tableColumn id="21" xr3:uid="{CA7BEB10-A4BC-4222-88DD-F5666E771E5B}" name="BRUTTO x2" dataDxfId="19" totalsRowDxfId="18">
      <calculatedColumnFormula>_xlfn.XLOOKUP(Tabulka1[[#This Row],[ČÍSLO CLUBU]],'11.9.2024 - x2'!E:E,'11.9.2024 - x2'!L:L)</calculatedColumnFormula>
    </tableColumn>
    <tableColumn id="22" xr3:uid="{38EAEE12-E357-4E74-BC43-EAB6DAA1A2D6}" name="NETTO 11" dataDxfId="17" totalsRowDxfId="16">
      <calculatedColumnFormula>_xlfn.XLOOKUP(Tabulka1[[#This Row],[ČÍSLO CLUBU]],'11.9.2024 - x2'!E:E,'11.9.2024 - x2'!J:J)</calculatedColumnFormula>
    </tableColumn>
    <tableColumn id="23" xr3:uid="{BB8D712F-8318-4C3B-AE60-77459723A932}" name="TOP 3 (2)23" dataDxfId="15" totalsRowDxfId="14">
      <calculatedColumnFormula>_xlfn.XLOOKUP(Tabulka1[[#This Row],[ČÍSLO CLUBU]],'11.9.2024 - x2'!E:E,'11.9.2024 - x2'!K:K)</calculatedColumnFormula>
    </tableColumn>
    <tableColumn id="24" xr3:uid="{75ECFFEA-40E2-4FBF-8691-614F7C70E63D}" name="11.09.2024" dataDxfId="13" totalsRowDxfId="12">
      <calculatedColumnFormula>Tabulka1[[#This Row],[TOP 3 (2)23]]+Tabulka1[[#This Row],[NETTO 11]]+Tabulka1[[#This Row],[BRUTTO x2]]</calculatedColumnFormula>
    </tableColumn>
    <tableColumn id="25" xr3:uid="{9BCAB31C-0141-4437-A8FD-1AAD6617B419}" name="BRUTTO   ." dataDxfId="11" totalsRowDxfId="10"/>
    <tableColumn id="26" xr3:uid="{B177C742-B795-4FCB-AA63-64FAD897CA60}" name="NETTO 14" dataDxfId="9" totalsRowDxfId="8"/>
    <tableColumn id="27" xr3:uid="{64B5D0D8-E282-4A7C-BEEF-9F48CCDAE0B5}" name="TOP 3 (2)24" dataDxfId="7" totalsRowDxfId="6"/>
    <tableColumn id="28" xr3:uid="{2037A166-8AE7-4397-A946-F120B5C4CC2F}" name="ŘÍJEN" dataDxfId="5" totalsRowDxfId="4"/>
    <tableColumn id="41" xr3:uid="{58CE55BD-970E-4F36-B8BD-589D79F762A0}" name="4 TOP VÝSLEDKŮ" dataDxfId="3" totalsRowDxfId="2">
      <calculatedColumnFormula>Tabulka1[[#This Row],[17.04.2024]]+Tabulka1[[#This Row],[08.05.2024]]+Tabulka1[[#This Row],[12.06.2024]]+Tabulka1[[#This Row],[11.09.2024]]</calculatedColumnFormula>
    </tableColumn>
    <tableColumn id="42" xr3:uid="{242C2C59-313D-4493-B403-93BE55983DA3}" name="UMÍSTĚNÍ" dataDxfId="1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gf.cz/cz/turnaje/turnaje-vyhledavani/turnaj/vysledkova-listina-hrace?id=929994145&amp;categoryId=929994162&amp;golferId=397847732" TargetMode="External"/><Relationship Id="rId18" Type="http://schemas.openxmlformats.org/officeDocument/2006/relationships/hyperlink" Target="https://www.cgf.cz/cz/turnaje/turnaje-vyhledavani/turnaj/vysledkova-listina-hrace?id=929994145&amp;categoryId=929994162&amp;golferId=413172709" TargetMode="External"/><Relationship Id="rId26" Type="http://schemas.openxmlformats.org/officeDocument/2006/relationships/hyperlink" Target="https://www.cgf.cz/cz/turnaje/turnaje-vyhledavani/turnaj/vysledkova-listina-hrace?id=929994145&amp;categoryId=929994162&amp;golferId=58212204" TargetMode="External"/><Relationship Id="rId39" Type="http://schemas.openxmlformats.org/officeDocument/2006/relationships/hyperlink" Target="https://www.cgf.cz/cz/turnaje/turnaje-vyhledavani/turnaj/vysledkova-listina-hrace?id=944014359&amp;categoryId=944014376&amp;golferId=8727248" TargetMode="External"/><Relationship Id="rId21" Type="http://schemas.openxmlformats.org/officeDocument/2006/relationships/hyperlink" Target="https://www.cgf.cz/cz/turnaje/turnaje-vyhledavani/turnaj/vysledkova-listina-hrace?id=929994145&amp;categoryId=929994162&amp;golferId=708551965" TargetMode="External"/><Relationship Id="rId34" Type="http://schemas.openxmlformats.org/officeDocument/2006/relationships/hyperlink" Target="https://www.cgf.cz/cz/turnaje/turnaje-vyhledavani/turnaj/vysledkova-listina-hrace?id=944014256&amp;categoryId=944014273&amp;golferId=529694318" TargetMode="External"/><Relationship Id="rId7" Type="http://schemas.openxmlformats.org/officeDocument/2006/relationships/hyperlink" Target="https://www.cgf.cz/cz/turnaje/turnaje-vyhledavani/turnaj/vysledkova-listina-hrace?id=929994145&amp;categoryId=929994162&amp;golferId=82736121" TargetMode="External"/><Relationship Id="rId2" Type="http://schemas.openxmlformats.org/officeDocument/2006/relationships/hyperlink" Target="https://www.cgf.cz/cz/turnaje/turnaje-vyhledavani/turnaj/vysledkova-listina-hrace?id=915695289&amp;categoryId=922620160&amp;golferId=51780206" TargetMode="External"/><Relationship Id="rId16" Type="http://schemas.openxmlformats.org/officeDocument/2006/relationships/hyperlink" Target="https://www.cgf.cz/cz/turnaje/turnaje-vyhledavani/turnaj/vysledkova-listina-hrace?id=929994145&amp;categoryId=929994162&amp;golferId=70700388" TargetMode="External"/><Relationship Id="rId20" Type="http://schemas.openxmlformats.org/officeDocument/2006/relationships/hyperlink" Target="https://www.cgf.cz/cz/turnaje/turnaje-vyhledavani/turnaj/vysledkova-listina-hrace?id=929994145&amp;categoryId=929994162&amp;golferId=35131549" TargetMode="External"/><Relationship Id="rId29" Type="http://schemas.openxmlformats.org/officeDocument/2006/relationships/hyperlink" Target="https://www.cgf.cz/cz/turnaje/turnaje-vyhledavani/turnaj/vysledkova-listina-hrace?id=929994145&amp;categoryId=929994162&amp;golferId=653494529" TargetMode="External"/><Relationship Id="rId41" Type="http://schemas.openxmlformats.org/officeDocument/2006/relationships/table" Target="../tables/table1.xml"/><Relationship Id="rId1" Type="http://schemas.openxmlformats.org/officeDocument/2006/relationships/hyperlink" Target="https://www.cgf.cz/cz/turnaje/turnaje-vyhledavani/turnaj/vysledkova-listina-hrace?id=915695289&amp;categoryId=922620160&amp;golferId=87131445" TargetMode="External"/><Relationship Id="rId6" Type="http://schemas.openxmlformats.org/officeDocument/2006/relationships/hyperlink" Target="https://www.cgf.cz/cz/turnaje/turnaje-vyhledavani/turnaj/vysledkova-listina-hrace?id=929994145&amp;categoryId=929994162&amp;golferId=95812867" TargetMode="External"/><Relationship Id="rId11" Type="http://schemas.openxmlformats.org/officeDocument/2006/relationships/hyperlink" Target="https://www.cgf.cz/cz/turnaje/turnaje-vyhledavani/turnaj/vysledkova-listina-hrace?id=929994145&amp;categoryId=929994162&amp;golferId=682868628" TargetMode="External"/><Relationship Id="rId24" Type="http://schemas.openxmlformats.org/officeDocument/2006/relationships/hyperlink" Target="https://www.cgf.cz/cz/turnaje/turnaje-vyhledavani/turnaj/vysledkova-listina-hrace?id=929994145&amp;categoryId=929994162&amp;golferId=290193217" TargetMode="External"/><Relationship Id="rId32" Type="http://schemas.openxmlformats.org/officeDocument/2006/relationships/hyperlink" Target="https://www.cgf.cz/cz/turnaje/turnaje-vyhledavani/turnaj/vysledkova-listina-hrace?id=929994145&amp;categoryId=929994162&amp;golferId=438448553" TargetMode="External"/><Relationship Id="rId37" Type="http://schemas.openxmlformats.org/officeDocument/2006/relationships/hyperlink" Target="https://www.cgf.cz/cz/turnaje/turnaje-vyhledavani/turnaj/vysledkova-listina-hrace?id=944014359&amp;categoryId=944014376&amp;golferId=389474977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cgf.cz/cz/turnaje/turnaje-vyhledavani/turnaj/vysledkova-listina-hrace?id=929994145&amp;categoryId=929994162&amp;golferId=724399896" TargetMode="External"/><Relationship Id="rId15" Type="http://schemas.openxmlformats.org/officeDocument/2006/relationships/hyperlink" Target="https://www.cgf.cz/cz/turnaje/turnaje-vyhledavani/turnaj/vysledkova-listina-hrace?id=929994145&amp;categoryId=929994162&amp;golferId=317687526" TargetMode="External"/><Relationship Id="rId23" Type="http://schemas.openxmlformats.org/officeDocument/2006/relationships/hyperlink" Target="https://www.cgf.cz/cz/turnaje/turnaje-vyhledavani/turnaj/vysledkova-listina-hrace?id=929994145&amp;categoryId=929994162&amp;golferId=114011479" TargetMode="External"/><Relationship Id="rId28" Type="http://schemas.openxmlformats.org/officeDocument/2006/relationships/hyperlink" Target="https://www.cgf.cz/cz/turnaje/turnaje-vyhledavani/turnaj/vysledkova-listina-hrace?id=929994145&amp;categoryId=929994162&amp;golferId=481249478" TargetMode="External"/><Relationship Id="rId36" Type="http://schemas.openxmlformats.org/officeDocument/2006/relationships/hyperlink" Target="https://www.cgf.cz/cz/turnaje/turnaje-vyhledavani/turnaj/vysledkova-listina-hrace?id=944014256&amp;categoryId=944014273&amp;golferId=36070267" TargetMode="External"/><Relationship Id="rId10" Type="http://schemas.openxmlformats.org/officeDocument/2006/relationships/hyperlink" Target="https://www.cgf.cz/cz/turnaje/turnaje-vyhledavani/turnaj/vysledkova-listina-hrace?id=929994145&amp;categoryId=929994162&amp;golferId=75817807" TargetMode="External"/><Relationship Id="rId19" Type="http://schemas.openxmlformats.org/officeDocument/2006/relationships/hyperlink" Target="https://www.cgf.cz/cz/turnaje/turnaje-vyhledavani/turnaj/vysledkova-listina-hrace?id=929994145&amp;categoryId=929994162&amp;golferId=357552225" TargetMode="External"/><Relationship Id="rId31" Type="http://schemas.openxmlformats.org/officeDocument/2006/relationships/hyperlink" Target="https://www.cgf.cz/cz/turnaje/turnaje-vyhledavani/turnaj/vysledkova-listina-hrace?id=929994145&amp;categoryId=929994162&amp;golferId=432655169" TargetMode="External"/><Relationship Id="rId4" Type="http://schemas.openxmlformats.org/officeDocument/2006/relationships/hyperlink" Target="https://www.cgf.cz/cz/turnaje/turnaje-vyhledavani/turnaj/vysledkova-listina-hrace?id=929994145&amp;categoryId=929994162&amp;golferId=450873628" TargetMode="External"/><Relationship Id="rId9" Type="http://schemas.openxmlformats.org/officeDocument/2006/relationships/hyperlink" Target="https://www.cgf.cz/cz/turnaje/turnaje-vyhledavani/turnaj/vysledkova-listina-hrace?id=929994145&amp;categoryId=929994162&amp;golferId=814510828" TargetMode="External"/><Relationship Id="rId14" Type="http://schemas.openxmlformats.org/officeDocument/2006/relationships/hyperlink" Target="https://www.cgf.cz/cz/turnaje/turnaje-vyhledavani/turnaj/vysledkova-listina-hrace?id=929994145&amp;categoryId=929994162&amp;golferId=669048138" TargetMode="External"/><Relationship Id="rId22" Type="http://schemas.openxmlformats.org/officeDocument/2006/relationships/hyperlink" Target="https://www.cgf.cz/cz/turnaje/turnaje-vyhledavani/turnaj/vysledkova-listina-hrace?id=929994145&amp;categoryId=929994162&amp;golferId=23162314" TargetMode="External"/><Relationship Id="rId27" Type="http://schemas.openxmlformats.org/officeDocument/2006/relationships/hyperlink" Target="https://www.cgf.cz/cz/turnaje/turnaje-vyhledavani/turnaj/vysledkova-listina-hrace?id=929994145&amp;categoryId=929994162&amp;golferId=11204552" TargetMode="External"/><Relationship Id="rId30" Type="http://schemas.openxmlformats.org/officeDocument/2006/relationships/hyperlink" Target="https://www.cgf.cz/cz/turnaje/turnaje-vyhledavani/turnaj/vysledkova-listina-hrace?id=929994145&amp;categoryId=929994162&amp;golferId=646496389" TargetMode="External"/><Relationship Id="rId35" Type="http://schemas.openxmlformats.org/officeDocument/2006/relationships/hyperlink" Target="https://www.cgf.cz/cz/turnaje/turnaje-vyhledavani/turnaj/vysledkova-listina-hrace?id=944014256&amp;categoryId=944014273&amp;golferId=416913110" TargetMode="External"/><Relationship Id="rId8" Type="http://schemas.openxmlformats.org/officeDocument/2006/relationships/hyperlink" Target="https://www.cgf.cz/cz/turnaje/turnaje-vyhledavani/turnaj/vysledkova-listina-hrace?id=929994145&amp;categoryId=929994162&amp;golferId=620943079" TargetMode="External"/><Relationship Id="rId3" Type="http://schemas.openxmlformats.org/officeDocument/2006/relationships/hyperlink" Target="https://www.cgf.cz/cz/turnaje/turnaje-vyhledavani/turnaj/vysledkova-listina-hrace?id=929994145&amp;categoryId=929994162&amp;golferId=62901655" TargetMode="External"/><Relationship Id="rId12" Type="http://schemas.openxmlformats.org/officeDocument/2006/relationships/hyperlink" Target="https://www.cgf.cz/cz/turnaje/turnaje-vyhledavani/turnaj/vysledkova-listina-hrace?id=929994145&amp;categoryId=929994162&amp;golferId=47007496" TargetMode="External"/><Relationship Id="rId17" Type="http://schemas.openxmlformats.org/officeDocument/2006/relationships/hyperlink" Target="https://www.cgf.cz/cz/turnaje/turnaje-vyhledavani/turnaj/vysledkova-listina-hrace?id=929994145&amp;categoryId=929994162&amp;golferId=298742298" TargetMode="External"/><Relationship Id="rId25" Type="http://schemas.openxmlformats.org/officeDocument/2006/relationships/hyperlink" Target="https://www.cgf.cz/cz/turnaje/turnaje-vyhledavani/turnaj/vysledkova-listina-hrace?id=929994145&amp;categoryId=929994162&amp;golferId=87722790" TargetMode="External"/><Relationship Id="rId33" Type="http://schemas.openxmlformats.org/officeDocument/2006/relationships/hyperlink" Target="https://www.cgf.cz/cz/turnaje/turnaje-vyhledavani/turnaj/vysledkova-listina-hrace?id=944014256&amp;categoryId=944014273&amp;golferId=36678084" TargetMode="External"/><Relationship Id="rId38" Type="http://schemas.openxmlformats.org/officeDocument/2006/relationships/hyperlink" Target="https://www.cgf.cz/cz/turnaje/turnaje-vyhledavani/turnaj/vysledkova-listina-hrace?id=944014359&amp;categoryId=944014376&amp;golferId=86177829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gf.cz/cz/turnaje/turnaje-vyhledavani/turnaj/vysledkova-listina-hrace?id=929994145&amp;categoryId=929994160&amp;golferId=478224934" TargetMode="External"/><Relationship Id="rId21" Type="http://schemas.openxmlformats.org/officeDocument/2006/relationships/hyperlink" Target="https://www.cgf.cz/cz/turnaje/turnaje-vyhledavani/turnaj/vysledkova-listina-hrace?id=929994145&amp;categoryId=929994160&amp;golferId=718179125" TargetMode="External"/><Relationship Id="rId42" Type="http://schemas.openxmlformats.org/officeDocument/2006/relationships/hyperlink" Target="https://www.cgf.cz/cz/turnaje/turnaje-vyhledavani/turnaj/vysledkova-listina-hrace?id=929994145&amp;categoryId=929994160&amp;golferId=397847609" TargetMode="External"/><Relationship Id="rId47" Type="http://schemas.openxmlformats.org/officeDocument/2006/relationships/hyperlink" Target="https://www.cgf.cz/cz/turnaje/turnaje-vyhledavani/turnaj/vysledkova-listina-hrace?id=929994145&amp;categoryId=929994160&amp;golferId=572573099" TargetMode="External"/><Relationship Id="rId63" Type="http://schemas.openxmlformats.org/officeDocument/2006/relationships/hyperlink" Target="https://www.cgf.cz/cz/turnaje/turnaje-vyhledavani/turnaj/vysledkova-listina-hrace?id=944014256&amp;categoryId=944014271&amp;golferId=231308371" TargetMode="External"/><Relationship Id="rId68" Type="http://schemas.openxmlformats.org/officeDocument/2006/relationships/hyperlink" Target="https://www.cgf.cz/cz/turnaje/turnaje-vyhledavani/turnaj/vysledkova-listina-hrace?id=944014359&amp;categoryId=944014374&amp;golferId=31854454" TargetMode="External"/><Relationship Id="rId2" Type="http://schemas.openxmlformats.org/officeDocument/2006/relationships/hyperlink" Target="https://www.cgf.cz/cz/turnaje/turnaje-vyhledavani/turnaj/vysledkova-listina-hrace?id=915695289&amp;categoryId=922619802&amp;golferId=40600136" TargetMode="External"/><Relationship Id="rId16" Type="http://schemas.openxmlformats.org/officeDocument/2006/relationships/hyperlink" Target="https://www.cgf.cz/cz/turnaje/turnaje-vyhledavani/turnaj/vysledkova-listina-hrace?id=929994145&amp;categoryId=929994160&amp;golferId=417917564" TargetMode="External"/><Relationship Id="rId29" Type="http://schemas.openxmlformats.org/officeDocument/2006/relationships/hyperlink" Target="https://www.cgf.cz/cz/turnaje/turnaje-vyhledavani/turnaj/vysledkova-listina-hrace?id=929994145&amp;categoryId=929994160&amp;golferId=90689717" TargetMode="External"/><Relationship Id="rId11" Type="http://schemas.openxmlformats.org/officeDocument/2006/relationships/hyperlink" Target="https://www.cgf.cz/cz/turnaje/turnaje-vyhledavani/turnaj/vysledkova-listina-hrace?id=929994145&amp;categoryId=929994160&amp;golferId=8336281" TargetMode="External"/><Relationship Id="rId24" Type="http://schemas.openxmlformats.org/officeDocument/2006/relationships/hyperlink" Target="https://www.cgf.cz/cz/turnaje/turnaje-vyhledavani/turnaj/vysledkova-listina-hrace?id=929994145&amp;categoryId=929994160&amp;golferId=75415364" TargetMode="External"/><Relationship Id="rId32" Type="http://schemas.openxmlformats.org/officeDocument/2006/relationships/hyperlink" Target="https://www.cgf.cz/cz/turnaje/turnaje-vyhledavani/turnaj/vysledkova-listina-hrace?id=929994145&amp;categoryId=929994160&amp;golferId=475208167" TargetMode="External"/><Relationship Id="rId37" Type="http://schemas.openxmlformats.org/officeDocument/2006/relationships/hyperlink" Target="https://www.cgf.cz/cz/turnaje/turnaje-vyhledavani/turnaj/vysledkova-listina-hrace?id=929994145&amp;categoryId=929994160&amp;golferId=80020358" TargetMode="External"/><Relationship Id="rId40" Type="http://schemas.openxmlformats.org/officeDocument/2006/relationships/hyperlink" Target="https://www.cgf.cz/cz/turnaje/turnaje-vyhledavani/turnaj/vysledkova-listina-hrace?id=929994145&amp;categoryId=929994160&amp;golferId=64296883" TargetMode="External"/><Relationship Id="rId45" Type="http://schemas.openxmlformats.org/officeDocument/2006/relationships/hyperlink" Target="https://www.cgf.cz/cz/turnaje/turnaje-vyhledavani/turnaj/vysledkova-listina-hrace?id=929994145&amp;categoryId=929994160&amp;golferId=198042726" TargetMode="External"/><Relationship Id="rId53" Type="http://schemas.openxmlformats.org/officeDocument/2006/relationships/hyperlink" Target="https://www.cgf.cz/cz/turnaje/turnaje-vyhledavani/turnaj/vysledkova-listina-hrace?id=944014256&amp;categoryId=944014271&amp;golferId=457355288" TargetMode="External"/><Relationship Id="rId58" Type="http://schemas.openxmlformats.org/officeDocument/2006/relationships/hyperlink" Target="https://www.cgf.cz/cz/turnaje/turnaje-vyhledavani/turnaj/vysledkova-listina-hrace?id=944014256&amp;categoryId=944014271&amp;golferId=15333439" TargetMode="External"/><Relationship Id="rId66" Type="http://schemas.openxmlformats.org/officeDocument/2006/relationships/hyperlink" Target="https://www.cgf.cz/cz/turnaje/turnaje-vyhledavani/turnaj/vysledkova-listina-hrace?id=944014359&amp;categoryId=944014374&amp;golferId=159168851" TargetMode="External"/><Relationship Id="rId5" Type="http://schemas.openxmlformats.org/officeDocument/2006/relationships/hyperlink" Target="https://www.cgf.cz/cz/turnaje/turnaje-vyhledavani/turnaj/vysledkova-listina-hrace?id=915695289&amp;categoryId=922619802&amp;golferId=4358962" TargetMode="External"/><Relationship Id="rId61" Type="http://schemas.openxmlformats.org/officeDocument/2006/relationships/hyperlink" Target="https://www.cgf.cz/cz/turnaje/turnaje-vyhledavani/turnaj/vysledkova-listina-hrace?id=944014256&amp;categoryId=944014271&amp;golferId=306286165" TargetMode="External"/><Relationship Id="rId19" Type="http://schemas.openxmlformats.org/officeDocument/2006/relationships/hyperlink" Target="https://www.cgf.cz/cz/turnaje/turnaje-vyhledavani/turnaj/vysledkova-listina-hrace?id=929994145&amp;categoryId=929994160&amp;golferId=196795493" TargetMode="External"/><Relationship Id="rId14" Type="http://schemas.openxmlformats.org/officeDocument/2006/relationships/hyperlink" Target="https://www.cgf.cz/cz/turnaje/turnaje-vyhledavani/turnaj/vysledkova-listina-hrace?id=929994145&amp;categoryId=929994160&amp;golferId=29225249" TargetMode="External"/><Relationship Id="rId22" Type="http://schemas.openxmlformats.org/officeDocument/2006/relationships/hyperlink" Target="https://www.cgf.cz/cz/turnaje/turnaje-vyhledavani/turnaj/vysledkova-listina-hrace?id=929994145&amp;categoryId=929994160&amp;golferId=99665421" TargetMode="External"/><Relationship Id="rId27" Type="http://schemas.openxmlformats.org/officeDocument/2006/relationships/hyperlink" Target="https://www.cgf.cz/cz/turnaje/turnaje-vyhledavani/turnaj/vysledkova-listina-hrace?id=929994145&amp;categoryId=929994160&amp;golferId=349833989" TargetMode="External"/><Relationship Id="rId30" Type="http://schemas.openxmlformats.org/officeDocument/2006/relationships/hyperlink" Target="https://www.cgf.cz/cz/turnaje/turnaje-vyhledavani/turnaj/vysledkova-listina-hrace?id=929994145&amp;categoryId=929994160&amp;golferId=60789676" TargetMode="External"/><Relationship Id="rId35" Type="http://schemas.openxmlformats.org/officeDocument/2006/relationships/hyperlink" Target="https://www.cgf.cz/cz/turnaje/turnaje-vyhledavani/turnaj/vysledkova-listina-hrace?id=929994145&amp;categoryId=929994160&amp;golferId=78074249" TargetMode="External"/><Relationship Id="rId43" Type="http://schemas.openxmlformats.org/officeDocument/2006/relationships/hyperlink" Target="https://www.cgf.cz/cz/turnaje/turnaje-vyhledavani/turnaj/vysledkova-listina-hrace?id=929994145&amp;categoryId=929994160&amp;golferId=574993840" TargetMode="External"/><Relationship Id="rId48" Type="http://schemas.openxmlformats.org/officeDocument/2006/relationships/hyperlink" Target="https://www.cgf.cz/cz/turnaje/turnaje-vyhledavani/turnaj/vysledkova-listina-hrace?id=929994145&amp;categoryId=929994160&amp;golferId=410476408" TargetMode="External"/><Relationship Id="rId56" Type="http://schemas.openxmlformats.org/officeDocument/2006/relationships/hyperlink" Target="https://www.cgf.cz/cz/turnaje/turnaje-vyhledavani/turnaj/vysledkova-listina-hrace?id=944014256&amp;categoryId=944014271&amp;golferId=3229897" TargetMode="External"/><Relationship Id="rId64" Type="http://schemas.openxmlformats.org/officeDocument/2006/relationships/hyperlink" Target="https://www.cgf.cz/cz/turnaje/turnaje-vyhledavani/turnaj/vysledkova-listina-hrace?id=944014359&amp;categoryId=944014374&amp;golferId=298947202" TargetMode="External"/><Relationship Id="rId69" Type="http://schemas.openxmlformats.org/officeDocument/2006/relationships/hyperlink" Target="https://www.cgf.cz/cz/turnaje/turnaje-vyhledavani/turnaj/vysledkova-listina-hrace?id=944014359&amp;categoryId=944014374&amp;golferId=597732900" TargetMode="External"/><Relationship Id="rId8" Type="http://schemas.openxmlformats.org/officeDocument/2006/relationships/hyperlink" Target="https://www.cgf.cz/cz/turnaje/turnaje-vyhledavani/turnaj/vysledkova-listina-hrace?id=929994145&amp;categoryId=929994160&amp;golferId=58417641" TargetMode="External"/><Relationship Id="rId51" Type="http://schemas.openxmlformats.org/officeDocument/2006/relationships/hyperlink" Target="https://www.cgf.cz/cz/turnaje/turnaje-vyhledavani/turnaj/vysledkova-listina-hrace?id=944014256&amp;categoryId=944014271&amp;golferId=40823995" TargetMode="External"/><Relationship Id="rId72" Type="http://schemas.openxmlformats.org/officeDocument/2006/relationships/printerSettings" Target="../printerSettings/printerSettings2.bin"/><Relationship Id="rId3" Type="http://schemas.openxmlformats.org/officeDocument/2006/relationships/hyperlink" Target="https://www.cgf.cz/cz/turnaje/turnaje-vyhledavani/turnaj/vysledkova-listina-hrace?id=915695289&amp;categoryId=922619802&amp;golferId=31479995" TargetMode="External"/><Relationship Id="rId12" Type="http://schemas.openxmlformats.org/officeDocument/2006/relationships/hyperlink" Target="https://www.cgf.cz/cz/turnaje/turnaje-vyhledavani/turnaj/vysledkova-listina-hrace?id=929994145&amp;categoryId=929994160&amp;golferId=67382160" TargetMode="External"/><Relationship Id="rId17" Type="http://schemas.openxmlformats.org/officeDocument/2006/relationships/hyperlink" Target="https://www.cgf.cz/cz/turnaje/turnaje-vyhledavani/turnaj/vysledkova-listina-hrace?id=929994145&amp;categoryId=929994160&amp;golferId=12123093" TargetMode="External"/><Relationship Id="rId25" Type="http://schemas.openxmlformats.org/officeDocument/2006/relationships/hyperlink" Target="https://www.cgf.cz/cz/turnaje/turnaje-vyhledavani/turnaj/vysledkova-listina-hrace?id=929994145&amp;categoryId=929994160&amp;golferId=34093690" TargetMode="External"/><Relationship Id="rId33" Type="http://schemas.openxmlformats.org/officeDocument/2006/relationships/hyperlink" Target="https://www.cgf.cz/cz/turnaje/turnaje-vyhledavani/turnaj/vysledkova-listina-hrace?id=929994145&amp;categoryId=929994160&amp;golferId=653600743" TargetMode="External"/><Relationship Id="rId38" Type="http://schemas.openxmlformats.org/officeDocument/2006/relationships/hyperlink" Target="https://www.cgf.cz/cz/turnaje/turnaje-vyhledavani/turnaj/vysledkova-listina-hrace?id=929994145&amp;categoryId=929994160&amp;golferId=416396092" TargetMode="External"/><Relationship Id="rId46" Type="http://schemas.openxmlformats.org/officeDocument/2006/relationships/hyperlink" Target="https://www.cgf.cz/cz/turnaje/turnaje-vyhledavani/turnaj/vysledkova-listina-hrace?id=929994145&amp;categoryId=929994160&amp;golferId=18827059" TargetMode="External"/><Relationship Id="rId59" Type="http://schemas.openxmlformats.org/officeDocument/2006/relationships/hyperlink" Target="https://www.cgf.cz/cz/turnaje/turnaje-vyhledavani/turnaj/vysledkova-listina-hrace?id=944014256&amp;categoryId=944014271&amp;golferId=82055726" TargetMode="External"/><Relationship Id="rId67" Type="http://schemas.openxmlformats.org/officeDocument/2006/relationships/hyperlink" Target="https://www.cgf.cz/cz/turnaje/turnaje-vyhledavani/turnaj/vysledkova-listina-hrace?id=944014359&amp;categoryId=944014374&amp;golferId=82453593" TargetMode="External"/><Relationship Id="rId20" Type="http://schemas.openxmlformats.org/officeDocument/2006/relationships/hyperlink" Target="https://www.cgf.cz/cz/turnaje/turnaje-vyhledavani/turnaj/vysledkova-listina-hrace?id=929994145&amp;categoryId=929994160&amp;golferId=656908489" TargetMode="External"/><Relationship Id="rId41" Type="http://schemas.openxmlformats.org/officeDocument/2006/relationships/hyperlink" Target="https://www.cgf.cz/cz/turnaje/turnaje-vyhledavani/turnaj/vysledkova-listina-hrace?id=929994145&amp;categoryId=929994160&amp;golferId=455023605" TargetMode="External"/><Relationship Id="rId54" Type="http://schemas.openxmlformats.org/officeDocument/2006/relationships/hyperlink" Target="https://www.cgf.cz/cz/turnaje/turnaje-vyhledavani/turnaj/vysledkova-listina-hrace?id=944014256&amp;categoryId=944014271&amp;golferId=582427939" TargetMode="External"/><Relationship Id="rId62" Type="http://schemas.openxmlformats.org/officeDocument/2006/relationships/hyperlink" Target="https://www.cgf.cz/cz/turnaje/turnaje-vyhledavani/turnaj/vysledkova-listina-hrace?id=944014256&amp;categoryId=944014271&amp;golferId=180097603" TargetMode="External"/><Relationship Id="rId70" Type="http://schemas.openxmlformats.org/officeDocument/2006/relationships/hyperlink" Target="https://www.cgf.cz/cz/turnaje/turnaje-vyhledavani/turnaj/vysledkova-listina-hrace?id=944014359&amp;categoryId=944014374&amp;golferId=48194648" TargetMode="External"/><Relationship Id="rId1" Type="http://schemas.openxmlformats.org/officeDocument/2006/relationships/hyperlink" Target="https://www.cgf.cz/cz/turnaje/turnaje-vyhledavani/turnaj/vysledkova-listina-hrace?id=915695289&amp;categoryId=922619802&amp;golferId=19169479" TargetMode="External"/><Relationship Id="rId6" Type="http://schemas.openxmlformats.org/officeDocument/2006/relationships/hyperlink" Target="https://www.cgf.cz/cz/turnaje/turnaje-vyhledavani/turnaj/vysledkova-listina-hrace?id=915695289&amp;categoryId=922619802&amp;golferId=19467609" TargetMode="External"/><Relationship Id="rId15" Type="http://schemas.openxmlformats.org/officeDocument/2006/relationships/hyperlink" Target="https://www.cgf.cz/cz/turnaje/turnaje-vyhledavani/turnaj/vysledkova-listina-hrace?id=929994145&amp;categoryId=929994160&amp;golferId=572347058" TargetMode="External"/><Relationship Id="rId23" Type="http://schemas.openxmlformats.org/officeDocument/2006/relationships/hyperlink" Target="https://www.cgf.cz/cz/turnaje/turnaje-vyhledavani/turnaj/vysledkova-listina-hrace?id=929994145&amp;categoryId=929994160&amp;golferId=92820171" TargetMode="External"/><Relationship Id="rId28" Type="http://schemas.openxmlformats.org/officeDocument/2006/relationships/hyperlink" Target="https://www.cgf.cz/cz/turnaje/turnaje-vyhledavani/turnaj/vysledkova-listina-hrace?id=929994145&amp;categoryId=929994160&amp;golferId=17557807" TargetMode="External"/><Relationship Id="rId36" Type="http://schemas.openxmlformats.org/officeDocument/2006/relationships/hyperlink" Target="https://www.cgf.cz/cz/turnaje/turnaje-vyhledavani/turnaj/vysledkova-listina-hrace?id=929994145&amp;categoryId=929994160&amp;golferId=485967830" TargetMode="External"/><Relationship Id="rId49" Type="http://schemas.openxmlformats.org/officeDocument/2006/relationships/hyperlink" Target="https://www.cgf.cz/cz/turnaje/turnaje-vyhledavani/turnaj/vysledkova-listina-hrace?id=929994145&amp;categoryId=929994160&amp;golferId=476569009" TargetMode="External"/><Relationship Id="rId57" Type="http://schemas.openxmlformats.org/officeDocument/2006/relationships/hyperlink" Target="https://www.cgf.cz/cz/turnaje/turnaje-vyhledavani/turnaj/vysledkova-listina-hrace?id=944014256&amp;categoryId=944014271&amp;golferId=46155187" TargetMode="External"/><Relationship Id="rId10" Type="http://schemas.openxmlformats.org/officeDocument/2006/relationships/hyperlink" Target="https://www.cgf.cz/cz/turnaje/turnaje-vyhledavani/turnaj/vysledkova-listina-hrace?id=929994145&amp;categoryId=929994160&amp;golferId=392981161" TargetMode="External"/><Relationship Id="rId31" Type="http://schemas.openxmlformats.org/officeDocument/2006/relationships/hyperlink" Target="https://www.cgf.cz/cz/turnaje/turnaje-vyhledavani/turnaj/vysledkova-listina-hrace?id=929994145&amp;categoryId=929994160&amp;golferId=481249794" TargetMode="External"/><Relationship Id="rId44" Type="http://schemas.openxmlformats.org/officeDocument/2006/relationships/hyperlink" Target="https://www.cgf.cz/cz/turnaje/turnaje-vyhledavani/turnaj/vysledkova-listina-hrace?id=929994145&amp;categoryId=929994160&amp;golferId=476569087" TargetMode="External"/><Relationship Id="rId52" Type="http://schemas.openxmlformats.org/officeDocument/2006/relationships/hyperlink" Target="https://www.cgf.cz/cz/turnaje/turnaje-vyhledavani/turnaj/vysledkova-listina-hrace?id=944014256&amp;categoryId=944014271&amp;golferId=400672428" TargetMode="External"/><Relationship Id="rId60" Type="http://schemas.openxmlformats.org/officeDocument/2006/relationships/hyperlink" Target="https://www.cgf.cz/cz/turnaje/turnaje-vyhledavani/turnaj/vysledkova-listina-hrace?id=944014256&amp;categoryId=944014271&amp;golferId=525298949" TargetMode="External"/><Relationship Id="rId65" Type="http://schemas.openxmlformats.org/officeDocument/2006/relationships/hyperlink" Target="https://www.cgf.cz/cz/turnaje/turnaje-vyhledavani/turnaj/vysledkova-listina-hrace?id=944014359&amp;categoryId=944014374&amp;golferId=86248855" TargetMode="External"/><Relationship Id="rId73" Type="http://schemas.openxmlformats.org/officeDocument/2006/relationships/table" Target="../tables/table2.xml"/><Relationship Id="rId4" Type="http://schemas.openxmlformats.org/officeDocument/2006/relationships/hyperlink" Target="https://www.cgf.cz/cz/turnaje/turnaje-vyhledavani/turnaj/vysledkova-listina-hrace?id=915695289&amp;categoryId=922619802&amp;golferId=63584174" TargetMode="External"/><Relationship Id="rId9" Type="http://schemas.openxmlformats.org/officeDocument/2006/relationships/hyperlink" Target="https://www.cgf.cz/cz/turnaje/turnaje-vyhledavani/turnaj/vysledkova-listina-hrace?id=929994145&amp;categoryId=929994160&amp;golferId=645679867" TargetMode="External"/><Relationship Id="rId13" Type="http://schemas.openxmlformats.org/officeDocument/2006/relationships/hyperlink" Target="https://www.cgf.cz/cz/turnaje/turnaje-vyhledavani/turnaj/vysledkova-listina-hrace?id=929994145&amp;categoryId=929994160&amp;golferId=578792622" TargetMode="External"/><Relationship Id="rId18" Type="http://schemas.openxmlformats.org/officeDocument/2006/relationships/hyperlink" Target="https://www.cgf.cz/cz/turnaje/turnaje-vyhledavani/turnaj/vysledkova-listina-hrace?id=929994145&amp;categoryId=929994160&amp;golferId=416042611" TargetMode="External"/><Relationship Id="rId39" Type="http://schemas.openxmlformats.org/officeDocument/2006/relationships/hyperlink" Target="https://www.cgf.cz/cz/turnaje/turnaje-vyhledavani/turnaj/vysledkova-listina-hrace?id=929994145&amp;categoryId=929994160&amp;golferId=9843266" TargetMode="External"/><Relationship Id="rId34" Type="http://schemas.openxmlformats.org/officeDocument/2006/relationships/hyperlink" Target="https://www.cgf.cz/cz/turnaje/turnaje-vyhledavani/turnaj/vysledkova-listina-hrace?id=929994145&amp;categoryId=929994160&amp;golferId=329222829" TargetMode="External"/><Relationship Id="rId50" Type="http://schemas.openxmlformats.org/officeDocument/2006/relationships/hyperlink" Target="https://www.cgf.cz/cz/turnaje/turnaje-vyhledavani/turnaj/vysledkova-listina-hrace?id=929994145&amp;categoryId=929994160&amp;golferId=564797065" TargetMode="External"/><Relationship Id="rId55" Type="http://schemas.openxmlformats.org/officeDocument/2006/relationships/hyperlink" Target="https://www.cgf.cz/cz/turnaje/turnaje-vyhledavani/turnaj/vysledkova-listina-hrace?id=944014256&amp;categoryId=944014271&amp;golferId=474231080" TargetMode="External"/><Relationship Id="rId7" Type="http://schemas.openxmlformats.org/officeDocument/2006/relationships/hyperlink" Target="https://www.cgf.cz/cz/turnaje/turnaje-vyhledavani/turnaj/vysledkova-listina-hrace?id=915695289&amp;categoryId=922619802&amp;golferId=512372683" TargetMode="External"/><Relationship Id="rId71" Type="http://schemas.openxmlformats.org/officeDocument/2006/relationships/hyperlink" Target="https://www.cgf.cz/cz/turnaje/turnaje-vyhledavani/turnaj/vysledkova-listina-hrace?id=944014359&amp;categoryId=944014374&amp;golferId=1390961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15695289&amp;categoryId=922620160&amp;golferId=87131445" TargetMode="External"/><Relationship Id="rId3" Type="http://schemas.openxmlformats.org/officeDocument/2006/relationships/hyperlink" Target="https://www.cgf.cz/cz/turnaje/turnaje-vyhledavani/turnaj/vysledkova-listina-hrace?id=915695289&amp;categoryId=922619802&amp;golferId=31479995" TargetMode="External"/><Relationship Id="rId7" Type="http://schemas.openxmlformats.org/officeDocument/2006/relationships/hyperlink" Target="https://www.cgf.cz/cz/turnaje/turnaje-vyhledavani/turnaj/vysledkova-listina-hrace?id=915695289&amp;categoryId=922619802&amp;golferId=512372683" TargetMode="External"/><Relationship Id="rId2" Type="http://schemas.openxmlformats.org/officeDocument/2006/relationships/hyperlink" Target="https://www.cgf.cz/cz/turnaje/turnaje-vyhledavani/turnaj/vysledkova-listina-hrace?id=915695289&amp;categoryId=922619802&amp;golferId=40600136" TargetMode="External"/><Relationship Id="rId1" Type="http://schemas.openxmlformats.org/officeDocument/2006/relationships/hyperlink" Target="https://www.cgf.cz/cz/turnaje/turnaje-vyhledavani/turnaj/vysledkova-listina-hrace?id=915695289&amp;categoryId=922619802&amp;golferId=19169479" TargetMode="External"/><Relationship Id="rId6" Type="http://schemas.openxmlformats.org/officeDocument/2006/relationships/hyperlink" Target="https://www.cgf.cz/cz/turnaje/turnaje-vyhledavani/turnaj/vysledkova-listina-hrace?id=915695289&amp;categoryId=922619802&amp;golferId=19467609" TargetMode="External"/><Relationship Id="rId5" Type="http://schemas.openxmlformats.org/officeDocument/2006/relationships/hyperlink" Target="https://www.cgf.cz/cz/turnaje/turnaje-vyhledavani/turnaj/vysledkova-listina-hrace?id=915695289&amp;categoryId=922619802&amp;golferId=4358962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cgf.cz/cz/turnaje/turnaje-vyhledavani/turnaj/vysledkova-listina-hrace?id=915695289&amp;categoryId=922619802&amp;golferId=63584174" TargetMode="External"/><Relationship Id="rId9" Type="http://schemas.openxmlformats.org/officeDocument/2006/relationships/hyperlink" Target="https://www.cgf.cz/cz/turnaje/turnaje-vyhledavani/turnaj/vysledkova-listina-hrace?id=915695289&amp;categoryId=922620160&amp;golferId=51780206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gf.cz/cz/turnaje/turnaje-vyhledavani/turnaj/vysledkova-listina-hrace?id=929994145&amp;categoryId=929994160&amp;golferId=90689717" TargetMode="External"/><Relationship Id="rId21" Type="http://schemas.openxmlformats.org/officeDocument/2006/relationships/hyperlink" Target="https://www.cgf.cz/cz/turnaje/turnaje-vyhledavani/turnaj/vysledkova-listina-hrace?id=929994145&amp;categoryId=929994160&amp;golferId=34093690" TargetMode="External"/><Relationship Id="rId42" Type="http://schemas.openxmlformats.org/officeDocument/2006/relationships/hyperlink" Target="https://www.cgf.cz/cz/turnaje/turnaje-vyhledavani/turnaj/vysledkova-listina-hrace?id=929994145&amp;categoryId=929994160&amp;golferId=198042726" TargetMode="External"/><Relationship Id="rId47" Type="http://schemas.openxmlformats.org/officeDocument/2006/relationships/hyperlink" Target="https://www.cgf.cz/cz/turnaje/turnaje-vyhledavani/turnaj/vysledkova-listina-hrace?id=929994145&amp;categoryId=929994160&amp;golferId=564797065" TargetMode="External"/><Relationship Id="rId63" Type="http://schemas.openxmlformats.org/officeDocument/2006/relationships/hyperlink" Target="https://www.cgf.cz/cz/turnaje/turnaje-vyhledavani/turnaj/vysledkova-listina-hrace?id=929994145&amp;categoryId=929994162&amp;golferId=413172709" TargetMode="External"/><Relationship Id="rId68" Type="http://schemas.openxmlformats.org/officeDocument/2006/relationships/hyperlink" Target="https://www.cgf.cz/cz/turnaje/turnaje-vyhledavani/turnaj/vysledkova-listina-hrace?id=929994145&amp;categoryId=929994162&amp;golferId=114011479" TargetMode="External"/><Relationship Id="rId16" Type="http://schemas.openxmlformats.org/officeDocument/2006/relationships/hyperlink" Target="https://www.cgf.cz/cz/turnaje/turnaje-vyhledavani/turnaj/vysledkova-listina-hrace?id=929994145&amp;categoryId=929994160&amp;golferId=656908489" TargetMode="External"/><Relationship Id="rId11" Type="http://schemas.openxmlformats.org/officeDocument/2006/relationships/hyperlink" Target="https://www.cgf.cz/cz/turnaje/turnaje-vyhledavani/turnaj/vysledkova-listina-hrace?id=929994145&amp;categoryId=929994160&amp;golferId=572347058" TargetMode="External"/><Relationship Id="rId24" Type="http://schemas.openxmlformats.org/officeDocument/2006/relationships/hyperlink" Target="https://www.cgf.cz/cz/turnaje/turnaje-vyhledavani/turnaj/vysledkova-listina-hrace?id=929994145&amp;categoryId=929994160&amp;golferId=349833989" TargetMode="External"/><Relationship Id="rId32" Type="http://schemas.openxmlformats.org/officeDocument/2006/relationships/hyperlink" Target="https://www.cgf.cz/cz/turnaje/turnaje-vyhledavani/turnaj/vysledkova-listina-hrace?id=929994145&amp;categoryId=929994160&amp;golferId=78074249" TargetMode="External"/><Relationship Id="rId37" Type="http://schemas.openxmlformats.org/officeDocument/2006/relationships/hyperlink" Target="https://www.cgf.cz/cz/turnaje/turnaje-vyhledavani/turnaj/vysledkova-listina-hrace?id=929994145&amp;categoryId=929994160&amp;golferId=64296883" TargetMode="External"/><Relationship Id="rId40" Type="http://schemas.openxmlformats.org/officeDocument/2006/relationships/hyperlink" Target="https://www.cgf.cz/cz/turnaje/turnaje-vyhledavani/turnaj/vysledkova-listina-hrace?id=929994145&amp;categoryId=929994160&amp;golferId=574993840" TargetMode="External"/><Relationship Id="rId45" Type="http://schemas.openxmlformats.org/officeDocument/2006/relationships/hyperlink" Target="https://www.cgf.cz/cz/turnaje/turnaje-vyhledavani/turnaj/vysledkova-listina-hrace?id=929994145&amp;categoryId=929994160&amp;golferId=410476408" TargetMode="External"/><Relationship Id="rId53" Type="http://schemas.openxmlformats.org/officeDocument/2006/relationships/hyperlink" Target="https://www.cgf.cz/cz/turnaje/turnaje-vyhledavani/turnaj/vysledkova-listina-hrace?id=929994145&amp;categoryId=929994162&amp;golferId=620943079" TargetMode="External"/><Relationship Id="rId58" Type="http://schemas.openxmlformats.org/officeDocument/2006/relationships/hyperlink" Target="https://www.cgf.cz/cz/turnaje/turnaje-vyhledavani/turnaj/vysledkova-listina-hrace?id=929994145&amp;categoryId=929994162&amp;golferId=397847732" TargetMode="External"/><Relationship Id="rId66" Type="http://schemas.openxmlformats.org/officeDocument/2006/relationships/hyperlink" Target="https://www.cgf.cz/cz/turnaje/turnaje-vyhledavani/turnaj/vysledkova-listina-hrace?id=929994145&amp;categoryId=929994162&amp;golferId=708551965" TargetMode="External"/><Relationship Id="rId74" Type="http://schemas.openxmlformats.org/officeDocument/2006/relationships/hyperlink" Target="https://www.cgf.cz/cz/turnaje/turnaje-vyhledavani/turnaj/vysledkova-listina-hrace?id=929994145&amp;categoryId=929994162&amp;golferId=653494529" TargetMode="External"/><Relationship Id="rId5" Type="http://schemas.openxmlformats.org/officeDocument/2006/relationships/hyperlink" Target="https://www.cgf.cz/cz/turnaje/turnaje-vyhledavani/turnaj/vysledkova-listina-hrace?id=929994145&amp;categoryId=929994160&amp;golferId=8336281" TargetMode="External"/><Relationship Id="rId61" Type="http://schemas.openxmlformats.org/officeDocument/2006/relationships/hyperlink" Target="https://www.cgf.cz/cz/turnaje/turnaje-vyhledavani/turnaj/vysledkova-listina-hrace?id=929994145&amp;categoryId=929994162&amp;golferId=70700388" TargetMode="External"/><Relationship Id="rId19" Type="http://schemas.openxmlformats.org/officeDocument/2006/relationships/hyperlink" Target="https://www.cgf.cz/cz/turnaje/turnaje-vyhledavani/turnaj/vysledkova-listina-hrace?id=929994145&amp;categoryId=929994160&amp;golferId=92820171" TargetMode="External"/><Relationship Id="rId14" Type="http://schemas.openxmlformats.org/officeDocument/2006/relationships/hyperlink" Target="https://www.cgf.cz/cz/turnaje/turnaje-vyhledavani/turnaj/vysledkova-listina-hrace?id=929994145&amp;categoryId=929994160&amp;golferId=416042611" TargetMode="External"/><Relationship Id="rId22" Type="http://schemas.openxmlformats.org/officeDocument/2006/relationships/hyperlink" Target="https://www.cgf.cz/cz/turnaje/turnaje-vyhledavani/turnaj/vysledkova-listina-hrace?id=929994145&amp;categoryId=929994160&amp;golferId=478224934" TargetMode="External"/><Relationship Id="rId27" Type="http://schemas.openxmlformats.org/officeDocument/2006/relationships/hyperlink" Target="https://www.cgf.cz/cz/turnaje/turnaje-vyhledavani/turnaj/vysledkova-listina-hrace?id=929994145&amp;categoryId=929994160&amp;golferId=60789676" TargetMode="External"/><Relationship Id="rId30" Type="http://schemas.openxmlformats.org/officeDocument/2006/relationships/hyperlink" Target="https://www.cgf.cz/cz/turnaje/turnaje-vyhledavani/turnaj/vysledkova-listina-hrace?id=929994145&amp;categoryId=929994160&amp;golferId=653600743" TargetMode="External"/><Relationship Id="rId35" Type="http://schemas.openxmlformats.org/officeDocument/2006/relationships/hyperlink" Target="https://www.cgf.cz/cz/turnaje/turnaje-vyhledavani/turnaj/vysledkova-listina-hrace?id=929994145&amp;categoryId=929994160&amp;golferId=416396092" TargetMode="External"/><Relationship Id="rId43" Type="http://schemas.openxmlformats.org/officeDocument/2006/relationships/hyperlink" Target="https://www.cgf.cz/cz/turnaje/turnaje-vyhledavani/turnaj/vysledkova-listina-hrace?id=929994145&amp;categoryId=929994160&amp;golferId=18827059" TargetMode="External"/><Relationship Id="rId48" Type="http://schemas.openxmlformats.org/officeDocument/2006/relationships/hyperlink" Target="https://www.cgf.cz/cz/turnaje/turnaje-vyhledavani/turnaj/vysledkova-listina-hrace?id=929994145&amp;categoryId=929994162&amp;golferId=62901655" TargetMode="External"/><Relationship Id="rId56" Type="http://schemas.openxmlformats.org/officeDocument/2006/relationships/hyperlink" Target="https://www.cgf.cz/cz/turnaje/turnaje-vyhledavani/turnaj/vysledkova-listina-hrace?id=929994145&amp;categoryId=929994162&amp;golferId=682868628" TargetMode="External"/><Relationship Id="rId64" Type="http://schemas.openxmlformats.org/officeDocument/2006/relationships/hyperlink" Target="https://www.cgf.cz/cz/turnaje/turnaje-vyhledavani/turnaj/vysledkova-listina-hrace?id=929994145&amp;categoryId=929994162&amp;golferId=357552225" TargetMode="External"/><Relationship Id="rId69" Type="http://schemas.openxmlformats.org/officeDocument/2006/relationships/hyperlink" Target="https://www.cgf.cz/cz/turnaje/turnaje-vyhledavani/turnaj/vysledkova-listina-hrace?id=929994145&amp;categoryId=929994162&amp;golferId=290193217" TargetMode="External"/><Relationship Id="rId77" Type="http://schemas.openxmlformats.org/officeDocument/2006/relationships/hyperlink" Target="https://www.cgf.cz/cz/turnaje/turnaje-vyhledavani/turnaj/vysledkova-listina-hrace?id=929994145&amp;categoryId=929994162&amp;golferId=438448553" TargetMode="External"/><Relationship Id="rId8" Type="http://schemas.openxmlformats.org/officeDocument/2006/relationships/hyperlink" Target="https://www.cgf.cz/cz/turnaje/turnaje-vyhledavani/turnaj/vysledkova-listina-hrace?id=929994145&amp;categoryId=929994160&amp;golferId=578792622" TargetMode="External"/><Relationship Id="rId51" Type="http://schemas.openxmlformats.org/officeDocument/2006/relationships/hyperlink" Target="https://www.cgf.cz/cz/turnaje/turnaje-vyhledavani/turnaj/vysledkova-listina-hrace?id=929994145&amp;categoryId=929994162&amp;golferId=95812867" TargetMode="External"/><Relationship Id="rId72" Type="http://schemas.openxmlformats.org/officeDocument/2006/relationships/hyperlink" Target="https://www.cgf.cz/cz/turnaje/turnaje-vyhledavani/turnaj/vysledkova-listina-hrace?id=929994145&amp;categoryId=929994162&amp;golferId=11204552" TargetMode="External"/><Relationship Id="rId3" Type="http://schemas.openxmlformats.org/officeDocument/2006/relationships/hyperlink" Target="https://www.cgf.cz/cz/turnaje/turnaje-vyhledavani/turnaj/vysledkova-listina-hrace?id=929994145&amp;categoryId=929994160&amp;golferId=19169479" TargetMode="External"/><Relationship Id="rId12" Type="http://schemas.openxmlformats.org/officeDocument/2006/relationships/hyperlink" Target="https://www.cgf.cz/cz/turnaje/turnaje-vyhledavani/turnaj/vysledkova-listina-hrace?id=929994145&amp;categoryId=929994160&amp;golferId=417917564" TargetMode="External"/><Relationship Id="rId17" Type="http://schemas.openxmlformats.org/officeDocument/2006/relationships/hyperlink" Target="https://www.cgf.cz/cz/turnaje/turnaje-vyhledavani/turnaj/vysledkova-listina-hrace?id=929994145&amp;categoryId=929994160&amp;golferId=718179125" TargetMode="External"/><Relationship Id="rId25" Type="http://schemas.openxmlformats.org/officeDocument/2006/relationships/hyperlink" Target="https://www.cgf.cz/cz/turnaje/turnaje-vyhledavani/turnaj/vysledkova-listina-hrace?id=929994145&amp;categoryId=929994160&amp;golferId=17557807" TargetMode="External"/><Relationship Id="rId33" Type="http://schemas.openxmlformats.org/officeDocument/2006/relationships/hyperlink" Target="https://www.cgf.cz/cz/turnaje/turnaje-vyhledavani/turnaj/vysledkova-listina-hrace?id=929994145&amp;categoryId=929994160&amp;golferId=485967830" TargetMode="External"/><Relationship Id="rId38" Type="http://schemas.openxmlformats.org/officeDocument/2006/relationships/hyperlink" Target="https://www.cgf.cz/cz/turnaje/turnaje-vyhledavani/turnaj/vysledkova-listina-hrace?id=929994145&amp;categoryId=929994160&amp;golferId=455023605" TargetMode="External"/><Relationship Id="rId46" Type="http://schemas.openxmlformats.org/officeDocument/2006/relationships/hyperlink" Target="https://www.cgf.cz/cz/turnaje/turnaje-vyhledavani/turnaj/vysledkova-listina-hrace?id=929994145&amp;categoryId=929994160&amp;golferId=476569009" TargetMode="External"/><Relationship Id="rId59" Type="http://schemas.openxmlformats.org/officeDocument/2006/relationships/hyperlink" Target="https://www.cgf.cz/cz/turnaje/turnaje-vyhledavani/turnaj/vysledkova-listina-hrace?id=929994145&amp;categoryId=929994162&amp;golferId=669048138" TargetMode="External"/><Relationship Id="rId67" Type="http://schemas.openxmlformats.org/officeDocument/2006/relationships/hyperlink" Target="https://www.cgf.cz/cz/turnaje/turnaje-vyhledavani/turnaj/vysledkova-listina-hrace?id=929994145&amp;categoryId=929994162&amp;golferId=23162314" TargetMode="External"/><Relationship Id="rId20" Type="http://schemas.openxmlformats.org/officeDocument/2006/relationships/hyperlink" Target="https://www.cgf.cz/cz/turnaje/turnaje-vyhledavani/turnaj/vysledkova-listina-hrace?id=929994145&amp;categoryId=929994160&amp;golferId=75415364" TargetMode="External"/><Relationship Id="rId41" Type="http://schemas.openxmlformats.org/officeDocument/2006/relationships/hyperlink" Target="https://www.cgf.cz/cz/turnaje/turnaje-vyhledavani/turnaj/vysledkova-listina-hrace?id=929994145&amp;categoryId=929994160&amp;golferId=476569087" TargetMode="External"/><Relationship Id="rId54" Type="http://schemas.openxmlformats.org/officeDocument/2006/relationships/hyperlink" Target="https://www.cgf.cz/cz/turnaje/turnaje-vyhledavani/turnaj/vysledkova-listina-hrace?id=929994145&amp;categoryId=929994162&amp;golferId=814510828" TargetMode="External"/><Relationship Id="rId62" Type="http://schemas.openxmlformats.org/officeDocument/2006/relationships/hyperlink" Target="https://www.cgf.cz/cz/turnaje/turnaje-vyhledavani/turnaj/vysledkova-listina-hrace?id=929994145&amp;categoryId=929994162&amp;golferId=298742298" TargetMode="External"/><Relationship Id="rId70" Type="http://schemas.openxmlformats.org/officeDocument/2006/relationships/hyperlink" Target="https://www.cgf.cz/cz/turnaje/turnaje-vyhledavani/turnaj/vysledkova-listina-hrace?id=929994145&amp;categoryId=929994162&amp;golferId=87722790" TargetMode="External"/><Relationship Id="rId75" Type="http://schemas.openxmlformats.org/officeDocument/2006/relationships/hyperlink" Target="https://www.cgf.cz/cz/turnaje/turnaje-vyhledavani/turnaj/vysledkova-listina-hrace?id=929994145&amp;categoryId=929994162&amp;golferId=646496389" TargetMode="External"/><Relationship Id="rId1" Type="http://schemas.openxmlformats.org/officeDocument/2006/relationships/hyperlink" Target="https://www.cgf.cz/cz/turnaje/turnaje-vyhledavani/turnaj/vysledkova-listina-hrace?id=929994145&amp;categoryId=929994160&amp;golferId=58417641" TargetMode="External"/><Relationship Id="rId6" Type="http://schemas.openxmlformats.org/officeDocument/2006/relationships/hyperlink" Target="https://www.cgf.cz/cz/turnaje/turnaje-vyhledavani/turnaj/vysledkova-listina-hrace?id=929994145&amp;categoryId=929994160&amp;golferId=31479995" TargetMode="External"/><Relationship Id="rId15" Type="http://schemas.openxmlformats.org/officeDocument/2006/relationships/hyperlink" Target="https://www.cgf.cz/cz/turnaje/turnaje-vyhledavani/turnaj/vysledkova-listina-hrace?id=929994145&amp;categoryId=929994160&amp;golferId=196795493" TargetMode="External"/><Relationship Id="rId23" Type="http://schemas.openxmlformats.org/officeDocument/2006/relationships/hyperlink" Target="https://www.cgf.cz/cz/turnaje/turnaje-vyhledavani/turnaj/vysledkova-listina-hrace?id=929994145&amp;categoryId=929994160&amp;golferId=63584174" TargetMode="External"/><Relationship Id="rId28" Type="http://schemas.openxmlformats.org/officeDocument/2006/relationships/hyperlink" Target="https://www.cgf.cz/cz/turnaje/turnaje-vyhledavani/turnaj/vysledkova-listina-hrace?id=929994145&amp;categoryId=929994160&amp;golferId=481249794" TargetMode="External"/><Relationship Id="rId36" Type="http://schemas.openxmlformats.org/officeDocument/2006/relationships/hyperlink" Target="https://www.cgf.cz/cz/turnaje/turnaje-vyhledavani/turnaj/vysledkova-listina-hrace?id=929994145&amp;categoryId=929994160&amp;golferId=9843266" TargetMode="External"/><Relationship Id="rId49" Type="http://schemas.openxmlformats.org/officeDocument/2006/relationships/hyperlink" Target="https://www.cgf.cz/cz/turnaje/turnaje-vyhledavani/turnaj/vysledkova-listina-hrace?id=929994145&amp;categoryId=929994162&amp;golferId=450873628" TargetMode="External"/><Relationship Id="rId57" Type="http://schemas.openxmlformats.org/officeDocument/2006/relationships/hyperlink" Target="https://www.cgf.cz/cz/turnaje/turnaje-vyhledavani/turnaj/vysledkova-listina-hrace?id=929994145&amp;categoryId=929994162&amp;golferId=47007496" TargetMode="External"/><Relationship Id="rId10" Type="http://schemas.openxmlformats.org/officeDocument/2006/relationships/hyperlink" Target="https://www.cgf.cz/cz/turnaje/turnaje-vyhledavani/turnaj/vysledkova-listina-hrace?id=929994145&amp;categoryId=929994160&amp;golferId=29225249" TargetMode="External"/><Relationship Id="rId31" Type="http://schemas.openxmlformats.org/officeDocument/2006/relationships/hyperlink" Target="https://www.cgf.cz/cz/turnaje/turnaje-vyhledavani/turnaj/vysledkova-listina-hrace?id=929994145&amp;categoryId=929994160&amp;golferId=329222829" TargetMode="External"/><Relationship Id="rId44" Type="http://schemas.openxmlformats.org/officeDocument/2006/relationships/hyperlink" Target="https://www.cgf.cz/cz/turnaje/turnaje-vyhledavani/turnaj/vysledkova-listina-hrace?id=929994145&amp;categoryId=929994160&amp;golferId=572573099" TargetMode="External"/><Relationship Id="rId52" Type="http://schemas.openxmlformats.org/officeDocument/2006/relationships/hyperlink" Target="https://www.cgf.cz/cz/turnaje/turnaje-vyhledavani/turnaj/vysledkova-listina-hrace?id=929994145&amp;categoryId=929994162&amp;golferId=82736121" TargetMode="External"/><Relationship Id="rId60" Type="http://schemas.openxmlformats.org/officeDocument/2006/relationships/hyperlink" Target="https://www.cgf.cz/cz/turnaje/turnaje-vyhledavani/turnaj/vysledkova-listina-hrace?id=929994145&amp;categoryId=929994162&amp;golferId=317687526" TargetMode="External"/><Relationship Id="rId65" Type="http://schemas.openxmlformats.org/officeDocument/2006/relationships/hyperlink" Target="https://www.cgf.cz/cz/turnaje/turnaje-vyhledavani/turnaj/vysledkova-listina-hrace?id=929994145&amp;categoryId=929994162&amp;golferId=35131549" TargetMode="External"/><Relationship Id="rId73" Type="http://schemas.openxmlformats.org/officeDocument/2006/relationships/hyperlink" Target="https://www.cgf.cz/cz/turnaje/turnaje-vyhledavani/turnaj/vysledkova-listina-hrace?id=929994145&amp;categoryId=929994162&amp;golferId=481249478" TargetMode="External"/><Relationship Id="rId4" Type="http://schemas.openxmlformats.org/officeDocument/2006/relationships/hyperlink" Target="https://www.cgf.cz/cz/turnaje/turnaje-vyhledavani/turnaj/vysledkova-listina-hrace?id=929994145&amp;categoryId=929994160&amp;golferId=392981161" TargetMode="External"/><Relationship Id="rId9" Type="http://schemas.openxmlformats.org/officeDocument/2006/relationships/hyperlink" Target="https://www.cgf.cz/cz/turnaje/turnaje-vyhledavani/turnaj/vysledkova-listina-hrace?id=929994145&amp;categoryId=929994160&amp;golferId=40600136" TargetMode="External"/><Relationship Id="rId13" Type="http://schemas.openxmlformats.org/officeDocument/2006/relationships/hyperlink" Target="https://www.cgf.cz/cz/turnaje/turnaje-vyhledavani/turnaj/vysledkova-listina-hrace?id=929994145&amp;categoryId=929994160&amp;golferId=12123093" TargetMode="External"/><Relationship Id="rId18" Type="http://schemas.openxmlformats.org/officeDocument/2006/relationships/hyperlink" Target="https://www.cgf.cz/cz/turnaje/turnaje-vyhledavani/turnaj/vysledkova-listina-hrace?id=929994145&amp;categoryId=929994160&amp;golferId=99665421" TargetMode="External"/><Relationship Id="rId39" Type="http://schemas.openxmlformats.org/officeDocument/2006/relationships/hyperlink" Target="https://www.cgf.cz/cz/turnaje/turnaje-vyhledavani/turnaj/vysledkova-listina-hrace?id=929994145&amp;categoryId=929994160&amp;golferId=397847609" TargetMode="External"/><Relationship Id="rId34" Type="http://schemas.openxmlformats.org/officeDocument/2006/relationships/hyperlink" Target="https://www.cgf.cz/cz/turnaje/turnaje-vyhledavani/turnaj/vysledkova-listina-hrace?id=929994145&amp;categoryId=929994160&amp;golferId=80020358" TargetMode="External"/><Relationship Id="rId50" Type="http://schemas.openxmlformats.org/officeDocument/2006/relationships/hyperlink" Target="https://www.cgf.cz/cz/turnaje/turnaje-vyhledavani/turnaj/vysledkova-listina-hrace?id=929994145&amp;categoryId=929994162&amp;golferId=724399896" TargetMode="External"/><Relationship Id="rId55" Type="http://schemas.openxmlformats.org/officeDocument/2006/relationships/hyperlink" Target="https://www.cgf.cz/cz/turnaje/turnaje-vyhledavani/turnaj/vysledkova-listina-hrace?id=929994145&amp;categoryId=929994162&amp;golferId=75817807" TargetMode="External"/><Relationship Id="rId76" Type="http://schemas.openxmlformats.org/officeDocument/2006/relationships/hyperlink" Target="https://www.cgf.cz/cz/turnaje/turnaje-vyhledavani/turnaj/vysledkova-listina-hrace?id=929994145&amp;categoryId=929994162&amp;golferId=432655169" TargetMode="External"/><Relationship Id="rId7" Type="http://schemas.openxmlformats.org/officeDocument/2006/relationships/hyperlink" Target="https://www.cgf.cz/cz/turnaje/turnaje-vyhledavani/turnaj/vysledkova-listina-hrace?id=929994145&amp;categoryId=929994160&amp;golferId=67382160" TargetMode="External"/><Relationship Id="rId71" Type="http://schemas.openxmlformats.org/officeDocument/2006/relationships/hyperlink" Target="https://www.cgf.cz/cz/turnaje/turnaje-vyhledavani/turnaj/vysledkova-listina-hrace?id=929994145&amp;categoryId=929994162&amp;golferId=58212204" TargetMode="External"/><Relationship Id="rId2" Type="http://schemas.openxmlformats.org/officeDocument/2006/relationships/hyperlink" Target="https://www.cgf.cz/cz/turnaje/turnaje-vyhledavani/turnaj/vysledkova-listina-hrace?id=929994145&amp;categoryId=929994160&amp;golferId=645679867" TargetMode="External"/><Relationship Id="rId29" Type="http://schemas.openxmlformats.org/officeDocument/2006/relationships/hyperlink" Target="https://www.cgf.cz/cz/turnaje/turnaje-vyhledavani/turnaj/vysledkova-listina-hrace?id=929994145&amp;categoryId=929994160&amp;golferId=475208167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44014256&amp;categoryId=944014271&amp;golferId=329222829" TargetMode="External"/><Relationship Id="rId13" Type="http://schemas.openxmlformats.org/officeDocument/2006/relationships/hyperlink" Target="https://www.cgf.cz/cz/turnaje/turnaje-vyhledavani/turnaj/vysledkova-listina-hrace?id=944014256&amp;categoryId=944014271&amp;golferId=15333439" TargetMode="External"/><Relationship Id="rId18" Type="http://schemas.openxmlformats.org/officeDocument/2006/relationships/hyperlink" Target="https://www.cgf.cz/cz/turnaje/turnaje-vyhledavani/turnaj/vysledkova-listina-hrace?id=944014256&amp;categoryId=944014271&amp;golferId=306286165" TargetMode="External"/><Relationship Id="rId26" Type="http://schemas.openxmlformats.org/officeDocument/2006/relationships/hyperlink" Target="https://www.cgf.cz/cz/turnaje/turnaje-vyhledavani/turnaj/vysledkova-listina-hrace?id=944014256&amp;categoryId=944014273&amp;golferId=298742298" TargetMode="External"/><Relationship Id="rId3" Type="http://schemas.openxmlformats.org/officeDocument/2006/relationships/hyperlink" Target="https://www.cgf.cz/cz/turnaje/turnaje-vyhledavani/turnaj/vysledkova-listina-hrace?id=944014256&amp;categoryId=944014271&amp;golferId=63584174" TargetMode="External"/><Relationship Id="rId21" Type="http://schemas.openxmlformats.org/officeDocument/2006/relationships/hyperlink" Target="https://www.cgf.cz/cz/turnaje/turnaje-vyhledavani/turnaj/vysledkova-listina-hrace?id=944014256&amp;categoryId=944014271&amp;golferId=231308371" TargetMode="External"/><Relationship Id="rId7" Type="http://schemas.openxmlformats.org/officeDocument/2006/relationships/hyperlink" Target="https://www.cgf.cz/cz/turnaje/turnaje-vyhledavani/turnaj/vysledkova-listina-hrace?id=944014256&amp;categoryId=944014271&amp;golferId=582427939" TargetMode="External"/><Relationship Id="rId12" Type="http://schemas.openxmlformats.org/officeDocument/2006/relationships/hyperlink" Target="https://www.cgf.cz/cz/turnaje/turnaje-vyhledavani/turnaj/vysledkova-listina-hrace?id=944014256&amp;categoryId=944014271&amp;golferId=40600136" TargetMode="External"/><Relationship Id="rId17" Type="http://schemas.openxmlformats.org/officeDocument/2006/relationships/hyperlink" Target="https://www.cgf.cz/cz/turnaje/turnaje-vyhledavani/turnaj/vysledkova-listina-hrace?id=944014256&amp;categoryId=944014271&amp;golferId=196795493" TargetMode="External"/><Relationship Id="rId25" Type="http://schemas.openxmlformats.org/officeDocument/2006/relationships/hyperlink" Target="https://www.cgf.cz/cz/turnaje/turnaje-vyhledavani/turnaj/vysledkova-listina-hrace?id=944014256&amp;categoryId=944014273&amp;golferId=529694318" TargetMode="External"/><Relationship Id="rId2" Type="http://schemas.openxmlformats.org/officeDocument/2006/relationships/hyperlink" Target="https://www.cgf.cz/cz/turnaje/turnaje-vyhledavani/turnaj/vysledkova-listina-hrace?id=944014256&amp;categoryId=944014271&amp;golferId=31479995" TargetMode="External"/><Relationship Id="rId16" Type="http://schemas.openxmlformats.org/officeDocument/2006/relationships/hyperlink" Target="https://www.cgf.cz/cz/turnaje/turnaje-vyhledavani/turnaj/vysledkova-listina-hrace?id=944014256&amp;categoryId=944014271&amp;golferId=60789676" TargetMode="External"/><Relationship Id="rId20" Type="http://schemas.openxmlformats.org/officeDocument/2006/relationships/hyperlink" Target="https://www.cgf.cz/cz/turnaje/turnaje-vyhledavani/turnaj/vysledkova-listina-hrace?id=944014256&amp;categoryId=944014271&amp;golferId=180097603" TargetMode="External"/><Relationship Id="rId29" Type="http://schemas.openxmlformats.org/officeDocument/2006/relationships/hyperlink" Target="https://www.cgf.cz/cz/turnaje/turnaje-vyhledavani/turnaj/vysledkova-listina-hrace?id=944014256&amp;categoryId=944014273&amp;golferId=36070267" TargetMode="External"/><Relationship Id="rId1" Type="http://schemas.openxmlformats.org/officeDocument/2006/relationships/hyperlink" Target="https://www.cgf.cz/cz/turnaje/turnaje-vyhledavani/turnaj/vysledkova-listina-hrace?id=944014256&amp;categoryId=944014271&amp;golferId=40823995" TargetMode="External"/><Relationship Id="rId6" Type="http://schemas.openxmlformats.org/officeDocument/2006/relationships/hyperlink" Target="https://www.cgf.cz/cz/turnaje/turnaje-vyhledavani/turnaj/vysledkova-listina-hrace?id=944014256&amp;categoryId=944014271&amp;golferId=12123093" TargetMode="External"/><Relationship Id="rId11" Type="http://schemas.openxmlformats.org/officeDocument/2006/relationships/hyperlink" Target="https://www.cgf.cz/cz/turnaje/turnaje-vyhledavani/turnaj/vysledkova-listina-hrace?id=944014256&amp;categoryId=944014271&amp;golferId=46155187" TargetMode="External"/><Relationship Id="rId24" Type="http://schemas.openxmlformats.org/officeDocument/2006/relationships/hyperlink" Target="https://www.cgf.cz/cz/turnaje/turnaje-vyhledavani/turnaj/vysledkova-listina-hrace?id=944014256&amp;categoryId=944014273&amp;golferId=75817807" TargetMode="External"/><Relationship Id="rId5" Type="http://schemas.openxmlformats.org/officeDocument/2006/relationships/hyperlink" Target="https://www.cgf.cz/cz/turnaje/turnaje-vyhledavani/turnaj/vysledkova-listina-hrace?id=944014256&amp;categoryId=944014271&amp;golferId=457355288" TargetMode="External"/><Relationship Id="rId15" Type="http://schemas.openxmlformats.org/officeDocument/2006/relationships/hyperlink" Target="https://www.cgf.cz/cz/turnaje/turnaje-vyhledavani/turnaj/vysledkova-listina-hrace?id=944014256&amp;categoryId=944014271&amp;golferId=525298949" TargetMode="External"/><Relationship Id="rId23" Type="http://schemas.openxmlformats.org/officeDocument/2006/relationships/hyperlink" Target="https://www.cgf.cz/cz/turnaje/turnaje-vyhledavani/turnaj/vysledkova-listina-hrace?id=944014256&amp;categoryId=944014273&amp;golferId=36678084" TargetMode="External"/><Relationship Id="rId28" Type="http://schemas.openxmlformats.org/officeDocument/2006/relationships/hyperlink" Target="https://www.cgf.cz/cz/turnaje/turnaje-vyhledavani/turnaj/vysledkova-listina-hrace?id=944014256&amp;categoryId=944014273&amp;golferId=416913110" TargetMode="External"/><Relationship Id="rId10" Type="http://schemas.openxmlformats.org/officeDocument/2006/relationships/hyperlink" Target="https://www.cgf.cz/cz/turnaje/turnaje-vyhledavani/turnaj/vysledkova-listina-hrace?id=944014256&amp;categoryId=944014271&amp;golferId=3229897" TargetMode="External"/><Relationship Id="rId19" Type="http://schemas.openxmlformats.org/officeDocument/2006/relationships/hyperlink" Target="https://www.cgf.cz/cz/turnaje/turnaje-vyhledavani/turnaj/vysledkova-listina-hrace?id=944014256&amp;categoryId=944014271&amp;golferId=78074249" TargetMode="External"/><Relationship Id="rId4" Type="http://schemas.openxmlformats.org/officeDocument/2006/relationships/hyperlink" Target="https://www.cgf.cz/cz/turnaje/turnaje-vyhledavani/turnaj/vysledkova-listina-hrace?id=944014256&amp;categoryId=944014271&amp;golferId=400672428" TargetMode="External"/><Relationship Id="rId9" Type="http://schemas.openxmlformats.org/officeDocument/2006/relationships/hyperlink" Target="https://www.cgf.cz/cz/turnaje/turnaje-vyhledavani/turnaj/vysledkova-listina-hrace?id=944014256&amp;categoryId=944014271&amp;golferId=474231080" TargetMode="External"/><Relationship Id="rId14" Type="http://schemas.openxmlformats.org/officeDocument/2006/relationships/hyperlink" Target="https://www.cgf.cz/cz/turnaje/turnaje-vyhledavani/turnaj/vysledkova-listina-hrace?id=944014256&amp;categoryId=944014271&amp;golferId=82055726" TargetMode="External"/><Relationship Id="rId22" Type="http://schemas.openxmlformats.org/officeDocument/2006/relationships/hyperlink" Target="https://www.cgf.cz/cz/turnaje/turnaje-vyhledavani/turnaj/vysledkova-listina-hrace?id=944014256&amp;categoryId=944014273&amp;golferId=620943079" TargetMode="External"/><Relationship Id="rId27" Type="http://schemas.openxmlformats.org/officeDocument/2006/relationships/hyperlink" Target="https://www.cgf.cz/cz/turnaje/turnaje-vyhledavani/turnaj/vysledkova-listina-hrace?id=944014256&amp;categoryId=944014273&amp;golferId=51780206" TargetMode="External"/><Relationship Id="rId30" Type="http://schemas.openxmlformats.org/officeDocument/2006/relationships/hyperlink" Target="https://www.cgf.cz/cz/turnaje/turnaje-vyhledavani/turnaj/vysledkova-listina-hrace?id=944014256&amp;categoryId=944014273&amp;golferId=31768752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44014359&amp;categoryId=944014374&amp;golferId=180097603" TargetMode="External"/><Relationship Id="rId13" Type="http://schemas.openxmlformats.org/officeDocument/2006/relationships/hyperlink" Target="https://www.cgf.cz/cz/turnaje/turnaje-vyhledavani/turnaj/vysledkova-listina-hrace?id=944014359&amp;categoryId=944014376&amp;golferId=87131445" TargetMode="External"/><Relationship Id="rId3" Type="http://schemas.openxmlformats.org/officeDocument/2006/relationships/hyperlink" Target="https://www.cgf.cz/cz/turnaje/turnaje-vyhledavani/turnaj/vysledkova-listina-hrace?id=944014359&amp;categoryId=944014374&amp;golferId=159168851" TargetMode="External"/><Relationship Id="rId7" Type="http://schemas.openxmlformats.org/officeDocument/2006/relationships/hyperlink" Target="https://www.cgf.cz/cz/turnaje/turnaje-vyhledavani/turnaj/vysledkova-listina-hrace?id=944014359&amp;categoryId=944014374&amp;golferId=48194648" TargetMode="External"/><Relationship Id="rId12" Type="http://schemas.openxmlformats.org/officeDocument/2006/relationships/hyperlink" Target="https://www.cgf.cz/cz/turnaje/turnaje-vyhledavani/turnaj/vysledkova-listina-hrace?id=944014359&amp;categoryId=944014376&amp;golferId=86177829" TargetMode="External"/><Relationship Id="rId2" Type="http://schemas.openxmlformats.org/officeDocument/2006/relationships/hyperlink" Target="https://www.cgf.cz/cz/turnaje/turnaje-vyhledavani/turnaj/vysledkova-listina-hrace?id=944014359&amp;categoryId=944014374&amp;golferId=86248855" TargetMode="External"/><Relationship Id="rId16" Type="http://schemas.openxmlformats.org/officeDocument/2006/relationships/hyperlink" Target="https://www.cgf.cz/cz/turnaje/turnaje-vyhledavani/turnaj/vysledkova-listina-hrace?id=944014359&amp;categoryId=944014376&amp;golferId=51780206" TargetMode="External"/><Relationship Id="rId1" Type="http://schemas.openxmlformats.org/officeDocument/2006/relationships/hyperlink" Target="https://www.cgf.cz/cz/turnaje/turnaje-vyhledavani/turnaj/vysledkova-listina-hrace?id=944014359&amp;categoryId=944014374&amp;golferId=298947202" TargetMode="External"/><Relationship Id="rId6" Type="http://schemas.openxmlformats.org/officeDocument/2006/relationships/hyperlink" Target="https://www.cgf.cz/cz/turnaje/turnaje-vyhledavani/turnaj/vysledkova-listina-hrace?id=944014359&amp;categoryId=944014374&amp;golferId=597732900" TargetMode="External"/><Relationship Id="rId11" Type="http://schemas.openxmlformats.org/officeDocument/2006/relationships/hyperlink" Target="https://www.cgf.cz/cz/turnaje/turnaje-vyhledavani/turnaj/vysledkova-listina-hrace?id=944014359&amp;categoryId=944014376&amp;golferId=298742298" TargetMode="External"/><Relationship Id="rId5" Type="http://schemas.openxmlformats.org/officeDocument/2006/relationships/hyperlink" Target="https://www.cgf.cz/cz/turnaje/turnaje-vyhledavani/turnaj/vysledkova-listina-hrace?id=944014359&amp;categoryId=944014374&amp;golferId=31854454" TargetMode="External"/><Relationship Id="rId15" Type="http://schemas.openxmlformats.org/officeDocument/2006/relationships/hyperlink" Target="https://www.cgf.cz/cz/turnaje/turnaje-vyhledavani/turnaj/vysledkova-listina-hrace?id=944014359&amp;categoryId=944014376&amp;golferId=8727248" TargetMode="External"/><Relationship Id="rId10" Type="http://schemas.openxmlformats.org/officeDocument/2006/relationships/hyperlink" Target="https://www.cgf.cz/cz/turnaje/turnaje-vyhledavani/turnaj/vysledkova-listina-hrace?id=944014359&amp;categoryId=944014376&amp;golferId=389474977" TargetMode="External"/><Relationship Id="rId4" Type="http://schemas.openxmlformats.org/officeDocument/2006/relationships/hyperlink" Target="https://www.cgf.cz/cz/turnaje/turnaje-vyhledavani/turnaj/vysledkova-listina-hrace?id=944014359&amp;categoryId=944014374&amp;golferId=82453593" TargetMode="External"/><Relationship Id="rId9" Type="http://schemas.openxmlformats.org/officeDocument/2006/relationships/hyperlink" Target="https://www.cgf.cz/cz/turnaje/turnaje-vyhledavani/turnaj/vysledkova-listina-hrace?id=944014359&amp;categoryId=944014374&amp;golferId=13909619" TargetMode="External"/><Relationship Id="rId14" Type="http://schemas.openxmlformats.org/officeDocument/2006/relationships/hyperlink" Target="https://www.cgf.cz/cz/turnaje/turnaje-vyhledavani/turnaj/vysledkova-listina-hrace?id=944014359&amp;categoryId=944014376&amp;golferId=529694318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51594476&amp;categoryId=951594491&amp;golferId=63540266" TargetMode="External"/><Relationship Id="rId13" Type="http://schemas.openxmlformats.org/officeDocument/2006/relationships/hyperlink" Target="https://www.cgf.cz/cz/turnaje/turnaje-vyhledavani/turnaj/vysledkova-listina-hrace?id=951594476&amp;categoryId=951594491&amp;golferId=180097603" TargetMode="External"/><Relationship Id="rId18" Type="http://schemas.openxmlformats.org/officeDocument/2006/relationships/hyperlink" Target="https://www.cgf.cz/cz/turnaje/turnaje-vyhledavani/turnaj/vysledkova-listina-hrace?id=951594476&amp;categoryId=951594491&amp;golferId=512511587" TargetMode="External"/><Relationship Id="rId26" Type="http://schemas.openxmlformats.org/officeDocument/2006/relationships/hyperlink" Target="https://www.cgf.cz/cz/turnaje/turnaje-vyhledavani/turnaj/vysledkova-listina-hrace?id=951594476&amp;categoryId=951594493&amp;golferId=36070267" TargetMode="External"/><Relationship Id="rId3" Type="http://schemas.openxmlformats.org/officeDocument/2006/relationships/hyperlink" Target="https://www.cgf.cz/cz/turnaje/turnaje-vyhledavani/turnaj/vysledkova-listina-hrace?id=951594476&amp;categoryId=951594491&amp;golferId=457355288" TargetMode="External"/><Relationship Id="rId21" Type="http://schemas.openxmlformats.org/officeDocument/2006/relationships/hyperlink" Target="https://www.cgf.cz/cz/turnaje/turnaje-vyhledavani/turnaj/vysledkova-listina-hrace?id=951594476&amp;categoryId=951594493&amp;golferId=298742298" TargetMode="External"/><Relationship Id="rId7" Type="http://schemas.openxmlformats.org/officeDocument/2006/relationships/hyperlink" Target="https://www.cgf.cz/cz/turnaje/turnaje-vyhledavani/turnaj/vysledkova-listina-hrace?id=951594476&amp;categoryId=951594491&amp;golferId=662118803" TargetMode="External"/><Relationship Id="rId12" Type="http://schemas.openxmlformats.org/officeDocument/2006/relationships/hyperlink" Target="https://www.cgf.cz/cz/turnaje/turnaje-vyhledavani/turnaj/vysledkova-listina-hrace?id=951594476&amp;categoryId=951594491&amp;golferId=684422916" TargetMode="External"/><Relationship Id="rId17" Type="http://schemas.openxmlformats.org/officeDocument/2006/relationships/hyperlink" Target="https://www.cgf.cz/cz/turnaje/turnaje-vyhledavani/turnaj/vysledkova-listina-hrace?id=951594476&amp;categoryId=951594491&amp;golferId=614599777" TargetMode="External"/><Relationship Id="rId25" Type="http://schemas.openxmlformats.org/officeDocument/2006/relationships/hyperlink" Target="https://www.cgf.cz/cz/turnaje/turnaje-vyhledavani/turnaj/vysledkova-listina-hrace?id=951594476&amp;categoryId=951594493&amp;golferId=672334746" TargetMode="External"/><Relationship Id="rId2" Type="http://schemas.openxmlformats.org/officeDocument/2006/relationships/hyperlink" Target="https://www.cgf.cz/cz/turnaje/turnaje-vyhledavani/turnaj/vysledkova-listina-hrace?id=951594476&amp;categoryId=951594491&amp;golferId=31479995" TargetMode="External"/><Relationship Id="rId16" Type="http://schemas.openxmlformats.org/officeDocument/2006/relationships/hyperlink" Target="https://www.cgf.cz/cz/turnaje/turnaje-vyhledavani/turnaj/vysledkova-listina-hrace?id=951594476&amp;categoryId=951594491&amp;golferId=72465906" TargetMode="External"/><Relationship Id="rId20" Type="http://schemas.openxmlformats.org/officeDocument/2006/relationships/hyperlink" Target="https://www.cgf.cz/cz/turnaje/turnaje-vyhledavani/turnaj/vysledkova-listina-hrace?id=951594476&amp;categoryId=951594493&amp;golferId=86275943" TargetMode="External"/><Relationship Id="rId1" Type="http://schemas.openxmlformats.org/officeDocument/2006/relationships/hyperlink" Target="https://www.cgf.cz/cz/turnaje/turnaje-vyhledavani/turnaj/vysledkova-listina-hrace?id=951594476&amp;categoryId=951594491&amp;golferId=289951770" TargetMode="External"/><Relationship Id="rId6" Type="http://schemas.openxmlformats.org/officeDocument/2006/relationships/hyperlink" Target="https://www.cgf.cz/cz/turnaje/turnaje-vyhledavani/turnaj/vysledkova-listina-hrace?id=951594476&amp;categoryId=951594491&amp;golferId=99475143" TargetMode="External"/><Relationship Id="rId11" Type="http://schemas.openxmlformats.org/officeDocument/2006/relationships/hyperlink" Target="https://www.cgf.cz/cz/turnaje/turnaje-vyhledavani/turnaj/vysledkova-listina-hrace?id=951594476&amp;categoryId=951594491&amp;golferId=65298718" TargetMode="External"/><Relationship Id="rId24" Type="http://schemas.openxmlformats.org/officeDocument/2006/relationships/hyperlink" Target="https://www.cgf.cz/cz/turnaje/turnaje-vyhledavani/turnaj/vysledkova-listina-hrace?id=951594476&amp;categoryId=951594493&amp;golferId=87131445" TargetMode="External"/><Relationship Id="rId5" Type="http://schemas.openxmlformats.org/officeDocument/2006/relationships/hyperlink" Target="https://www.cgf.cz/cz/turnaje/turnaje-vyhledavani/turnaj/vysledkova-listina-hrace?id=951594476&amp;categoryId=951594491&amp;golferId=35488800" TargetMode="External"/><Relationship Id="rId15" Type="http://schemas.openxmlformats.org/officeDocument/2006/relationships/hyperlink" Target="https://www.cgf.cz/cz/turnaje/turnaje-vyhledavani/turnaj/vysledkova-listina-hrace?id=951594476&amp;categoryId=951594491&amp;golferId=422076620" TargetMode="External"/><Relationship Id="rId23" Type="http://schemas.openxmlformats.org/officeDocument/2006/relationships/hyperlink" Target="https://www.cgf.cz/cz/turnaje/turnaje-vyhledavani/turnaj/vysledkova-listina-hrace?id=951594476&amp;categoryId=951594493&amp;golferId=51780206" TargetMode="External"/><Relationship Id="rId10" Type="http://schemas.openxmlformats.org/officeDocument/2006/relationships/hyperlink" Target="https://www.cgf.cz/cz/turnaje/turnaje-vyhledavani/turnaj/vysledkova-listina-hrace?id=951594476&amp;categoryId=951594491&amp;golferId=525298949" TargetMode="External"/><Relationship Id="rId19" Type="http://schemas.openxmlformats.org/officeDocument/2006/relationships/hyperlink" Target="https://www.cgf.cz/cz/turnaje/turnaje-vyhledavani/turnaj/vysledkova-listina-hrace?id=951594476&amp;categoryId=951594491&amp;golferId=442574031" TargetMode="External"/><Relationship Id="rId4" Type="http://schemas.openxmlformats.org/officeDocument/2006/relationships/hyperlink" Target="https://www.cgf.cz/cz/turnaje/turnaje-vyhledavani/turnaj/vysledkova-listina-hrace?id=951594476&amp;categoryId=951594491&amp;golferId=301908446" TargetMode="External"/><Relationship Id="rId9" Type="http://schemas.openxmlformats.org/officeDocument/2006/relationships/hyperlink" Target="https://www.cgf.cz/cz/turnaje/turnaje-vyhledavani/turnaj/vysledkova-listina-hrace?id=951594476&amp;categoryId=951594491&amp;golferId=338195611" TargetMode="External"/><Relationship Id="rId14" Type="http://schemas.openxmlformats.org/officeDocument/2006/relationships/hyperlink" Target="https://www.cgf.cz/cz/turnaje/turnaje-vyhledavani/turnaj/vysledkova-listina-hrace?id=951594476&amp;categoryId=951594491&amp;golferId=29264770" TargetMode="External"/><Relationship Id="rId22" Type="http://schemas.openxmlformats.org/officeDocument/2006/relationships/hyperlink" Target="https://www.cgf.cz/cz/turnaje/turnaje-vyhledavani/turnaj/vysledkova-listina-hrace?id=951594476&amp;categoryId=951594493&amp;golferId=529694318" TargetMode="External"/><Relationship Id="rId27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450C5-7FB6-48EA-8396-240937D5B513}">
  <sheetPr>
    <pageSetUpPr fitToPage="1"/>
  </sheetPr>
  <dimension ref="A1:AD43"/>
  <sheetViews>
    <sheetView zoomScaleNormal="100" workbookViewId="0">
      <pane ySplit="1" topLeftCell="A2" activePane="bottomLeft" state="frozen"/>
      <selection pane="bottomLeft" activeCell="AC15" sqref="AC15"/>
    </sheetView>
  </sheetViews>
  <sheetFormatPr defaultRowHeight="15" x14ac:dyDescent="0.25"/>
  <cols>
    <col min="1" max="1" width="30" style="43" bestFit="1" customWidth="1"/>
    <col min="2" max="2" width="12.7109375" style="48" customWidth="1"/>
    <col min="3" max="3" width="14.7109375" style="48" bestFit="1" customWidth="1"/>
    <col min="4" max="4" width="12.140625" style="25" customWidth="1"/>
    <col min="5" max="7" width="6.42578125" style="4" customWidth="1"/>
    <col min="8" max="8" width="9.5703125" style="4" customWidth="1"/>
    <col min="9" max="11" width="6.42578125" style="4" customWidth="1"/>
    <col min="12" max="12" width="9.5703125" style="4" customWidth="1"/>
    <col min="13" max="15" width="6.42578125" style="4" customWidth="1"/>
    <col min="16" max="16" width="9.5703125" style="4" customWidth="1"/>
    <col min="17" max="19" width="6.42578125" style="4" customWidth="1"/>
    <col min="20" max="20" width="9.5703125" style="4" customWidth="1"/>
    <col min="21" max="23" width="6.42578125" style="4" customWidth="1"/>
    <col min="24" max="24" width="9.5703125" style="4" customWidth="1"/>
    <col min="25" max="27" width="6.42578125" style="4" customWidth="1"/>
    <col min="28" max="28" width="9.5703125" style="4" customWidth="1"/>
    <col min="29" max="29" width="18.5703125" style="25" bestFit="1" customWidth="1"/>
    <col min="30" max="30" width="8.42578125" style="25" customWidth="1"/>
    <col min="31" max="16384" width="9.140625" style="4"/>
  </cols>
  <sheetData>
    <row r="1" spans="1:30" s="5" customFormat="1" ht="49.5" customHeight="1" thickBot="1" x14ac:dyDescent="0.25">
      <c r="A1" s="41" t="s">
        <v>45</v>
      </c>
      <c r="B1" s="44" t="s">
        <v>37</v>
      </c>
      <c r="C1" s="44" t="s">
        <v>38</v>
      </c>
      <c r="D1" s="33" t="s">
        <v>39</v>
      </c>
      <c r="E1" s="7" t="s">
        <v>40</v>
      </c>
      <c r="F1" s="7" t="s">
        <v>41</v>
      </c>
      <c r="G1" s="7" t="s">
        <v>42</v>
      </c>
      <c r="H1" s="78" t="s">
        <v>308</v>
      </c>
      <c r="I1" s="6" t="s">
        <v>43</v>
      </c>
      <c r="J1" s="7" t="s">
        <v>48</v>
      </c>
      <c r="K1" s="7" t="s">
        <v>47</v>
      </c>
      <c r="L1" s="79" t="s">
        <v>309</v>
      </c>
      <c r="M1" s="15" t="s">
        <v>70</v>
      </c>
      <c r="N1" s="7" t="s">
        <v>310</v>
      </c>
      <c r="O1" s="7" t="s">
        <v>49</v>
      </c>
      <c r="P1" s="79" t="s">
        <v>311</v>
      </c>
      <c r="Q1" s="7" t="s">
        <v>46</v>
      </c>
      <c r="R1" s="7" t="s">
        <v>50</v>
      </c>
      <c r="S1" s="7" t="s">
        <v>51</v>
      </c>
      <c r="T1" s="78" t="s">
        <v>312</v>
      </c>
      <c r="U1" s="80" t="s">
        <v>76</v>
      </c>
      <c r="V1" s="7" t="s">
        <v>52</v>
      </c>
      <c r="W1" s="7" t="s">
        <v>53</v>
      </c>
      <c r="X1" s="79" t="s">
        <v>313</v>
      </c>
      <c r="Y1" s="7" t="s">
        <v>315</v>
      </c>
      <c r="Z1" s="7" t="s">
        <v>54</v>
      </c>
      <c r="AA1" s="7" t="s">
        <v>55</v>
      </c>
      <c r="AB1" s="7" t="s">
        <v>314</v>
      </c>
      <c r="AC1" s="19" t="s">
        <v>316</v>
      </c>
      <c r="AD1" s="20" t="s">
        <v>44</v>
      </c>
    </row>
    <row r="2" spans="1:30" x14ac:dyDescent="0.25">
      <c r="A2" s="76" t="s">
        <v>98</v>
      </c>
      <c r="B2" s="77" t="s">
        <v>8</v>
      </c>
      <c r="C2" s="77">
        <v>12503888</v>
      </c>
      <c r="D2" s="52">
        <f>COUNT(Tabulka14[[#This Row],[17.04.2024]],Tabulka14[[#This Row],[08.05.2024]],Tabulka14[[#This Row],[12.06.2024]],Tabulka14[[#This Row],[24.07.2024]],Tabulka14[[#This Row],[11.09.2024]],Tabulka14[[#This Row],[ŘÍJEN]],#REF!,#REF!,#REF!)</f>
        <v>4</v>
      </c>
      <c r="E2" s="9">
        <f>_xlfn.XLOOKUP(Tabulka14[[#This Row],[ČÍSLO CLUBU]],'17.4.2024'!E:E,'17.4.2024'!H:H)</f>
        <v>8</v>
      </c>
      <c r="F2" s="9">
        <f>_xlfn.XLOOKUP(Tabulka14[[#This Row],[ČÍSLO CLUBU]],'17.4.2024'!E:E,'17.4.2024'!J:J)</f>
        <v>37</v>
      </c>
      <c r="G2" s="9">
        <f>_xlfn.XLOOKUP(Tabulka14[[#This Row],[ČÍSLO CLUBU]],'17.4.2024'!E:E,'17.4.2024'!K:K)</f>
        <v>30</v>
      </c>
      <c r="H2" s="86">
        <f>Tabulka14[[#This Row],[TOP 3]]+Tabulka14[[#This Row],[NETTO]]+Tabulka14[[#This Row],[BRUTTO ]]</f>
        <v>75</v>
      </c>
      <c r="I2" s="9"/>
      <c r="J2" s="9"/>
      <c r="K2" s="9"/>
      <c r="L2" s="9"/>
      <c r="M2" s="8">
        <f>_xlfn.XLOOKUP(Tabulka14[[#This Row],[ČÍSLO CLUBU]],'12.6.2024'!E:E,'12.6.2024'!H:H)</f>
        <v>10</v>
      </c>
      <c r="N2" s="9">
        <f>_xlfn.XLOOKUP(Tabulka14[[#This Row],[ČÍSLO CLUBU]],'12.6.2024'!E:E,'12.6.2024'!J:J)</f>
        <v>38</v>
      </c>
      <c r="O2" s="9">
        <f>_xlfn.XLOOKUP(Tabulka14[[#This Row],[ČÍSLO CLUBU]],'12.6.2024'!E:E,'12.6.2024'!K:K)</f>
        <v>30</v>
      </c>
      <c r="P2" s="86">
        <f>Tabulka14[[#This Row],[BRUTTO 4 ]]+Tabulka14[[#This Row],[NETTO    5]]+Tabulka14[[#This Row],[TOP 3 (2)2]]</f>
        <v>78</v>
      </c>
      <c r="Q2" s="9">
        <f>_xlfn.XLOOKUP(Tabulka14[[#This Row],[ČÍSLO CLUBU]],'24.7.2024'!E:E,'24.7.2024'!H:H)</f>
        <v>8</v>
      </c>
      <c r="R2" s="9">
        <f>_xlfn.XLOOKUP(Tabulka14[[#This Row],[ČÍSLO CLUBU]],'24.7.2024'!E:E,'24.7.2024'!J:J)</f>
        <v>31</v>
      </c>
      <c r="S2" s="9">
        <f>_xlfn.XLOOKUP(Tabulka14[[#This Row],[ČÍSLO CLUBU]],'24.7.2024'!E:E,'24.7.2024'!K:K)</f>
        <v>0</v>
      </c>
      <c r="T2" s="89">
        <f>Tabulka14[[#This Row],[BRUTTO 7]]+Tabulka14[[#This Row],[NETTO    8]]+Tabulka14[[#This Row],[TOP 3 (2)22]]</f>
        <v>39</v>
      </c>
      <c r="U2" s="8">
        <f>_xlfn.XLOOKUP(Tabulka14[[#This Row],[ČÍSLO CLUBU]],'11.9.2024 - x2'!E:E,'11.9.2024 - x2'!L:L)</f>
        <v>20</v>
      </c>
      <c r="V2" s="9">
        <f>_xlfn.XLOOKUP(Tabulka14[[#This Row],[ČÍSLO CLUBU]],'11.9.2024 - x2'!E:E,'11.9.2024 - x2'!J:J)</f>
        <v>34</v>
      </c>
      <c r="W2" s="9">
        <f>_xlfn.XLOOKUP(Tabulka14[[#This Row],[ČÍSLO CLUBU]],'11.9.2024 - x2'!E:E,'11.9.2024 - x2'!K:K)</f>
        <v>10</v>
      </c>
      <c r="X2" s="86">
        <f>Tabulka14[[#This Row],[TOP 3 (2)23]]+Tabulka14[[#This Row],[NETTO 11]]+Tabulka14[[#This Row],[BRUTTO x2]]</f>
        <v>64</v>
      </c>
      <c r="Y2" s="9"/>
      <c r="Z2" s="9"/>
      <c r="AA2" s="9"/>
      <c r="AB2" s="9"/>
      <c r="AC2" s="93">
        <f>Tabulka14[[#This Row],[11.09.2024]]+Tabulka14[[#This Row],[24.07.2024]]+Tabulka14[[#This Row],[12.06.2024]]+Tabulka14[[#This Row],[17.04.2024]]</f>
        <v>256</v>
      </c>
      <c r="AD2" s="49" t="s">
        <v>57</v>
      </c>
    </row>
    <row r="3" spans="1:30" x14ac:dyDescent="0.25">
      <c r="A3" s="76" t="s">
        <v>217</v>
      </c>
      <c r="B3" s="77" t="s">
        <v>188</v>
      </c>
      <c r="C3" s="77">
        <v>14100548</v>
      </c>
      <c r="D3" s="23">
        <f>COUNT(Tabulka14[[#This Row],[17.04.2024]],Tabulka14[[#This Row],[08.05.2024]],Tabulka14[[#This Row],[12.06.2024]],Tabulka14[[#This Row],[24.07.2024]],Tabulka14[[#This Row],[11.09.2024]],Tabulka14[[#This Row],[ŘÍJEN]],#REF!,#REF!,#REF!)</f>
        <v>4</v>
      </c>
      <c r="H3" s="11"/>
      <c r="I3" s="4">
        <f>_xlfn.XLOOKUP(Tabulka14[[#This Row],[ČÍSLO CLUBU]],'8.5.2024'!E:E,'8.5.2024'!H:H)</f>
        <v>10</v>
      </c>
      <c r="J3" s="4">
        <f>_xlfn.XLOOKUP(Tabulka14[[#This Row],[ČÍSLO CLUBU]],'8.5.2024'!E:E,'8.5.2024'!J:J)</f>
        <v>25</v>
      </c>
      <c r="K3" s="4">
        <f>_xlfn.XLOOKUP(Tabulka14[[#This Row],[ČÍSLO CLUBU]],'8.5.2024'!E:E,'8.5.2024'!K:K)</f>
        <v>0</v>
      </c>
      <c r="L3" s="88">
        <f>Tabulka14[[#This Row],[BRUTTO]]+Tabulka14[[#This Row],[NETTO2]]+Tabulka14[[#This Row],[TOP 3 (2)]]</f>
        <v>35</v>
      </c>
      <c r="M3" s="10">
        <f>_xlfn.XLOOKUP(Tabulka14[[#This Row],[ČÍSLO CLUBU]],'12.6.2024'!E:E,'12.6.2024'!H:H)</f>
        <v>12</v>
      </c>
      <c r="N3" s="4">
        <f>_xlfn.XLOOKUP(Tabulka14[[#This Row],[ČÍSLO CLUBU]],'12.6.2024'!E:E,'12.6.2024'!J:J)</f>
        <v>31</v>
      </c>
      <c r="O3" s="4">
        <f>_xlfn.XLOOKUP(Tabulka14[[#This Row],[ČÍSLO CLUBU]],'12.6.2024'!E:E,'12.6.2024'!K:K)</f>
        <v>0</v>
      </c>
      <c r="P3" s="87">
        <f>Tabulka14[[#This Row],[BRUTTO 4 ]]+Tabulka14[[#This Row],[NETTO    5]]+Tabulka14[[#This Row],[TOP 3 (2)2]]</f>
        <v>43</v>
      </c>
      <c r="Q3" s="4">
        <f>_xlfn.XLOOKUP(Tabulka14[[#This Row],[ČÍSLO CLUBU]],'24.7.2024'!E:E,'24.7.2024'!H:H)</f>
        <v>22</v>
      </c>
      <c r="R3" s="4">
        <f>_xlfn.XLOOKUP(Tabulka14[[#This Row],[ČÍSLO CLUBU]],'24.7.2024'!E:E,'24.7.2024'!J:J)</f>
        <v>44</v>
      </c>
      <c r="S3" s="4">
        <f>_xlfn.XLOOKUP(Tabulka14[[#This Row],[ČÍSLO CLUBU]],'24.7.2024'!E:E,'24.7.2024'!K:K)</f>
        <v>30</v>
      </c>
      <c r="T3" s="88">
        <f>Tabulka14[[#This Row],[BRUTTO 7]]+Tabulka14[[#This Row],[NETTO    8]]+Tabulka14[[#This Row],[TOP 3 (2)22]]</f>
        <v>96</v>
      </c>
      <c r="U3" s="10">
        <f>_xlfn.XLOOKUP(Tabulka14[[#This Row],[ČÍSLO CLUBU]],'11.9.2024 - x2'!E:E,'11.9.2024 - x2'!L:L)</f>
        <v>30</v>
      </c>
      <c r="V3" s="4">
        <f>_xlfn.XLOOKUP(Tabulka14[[#This Row],[ČÍSLO CLUBU]],'11.9.2024 - x2'!E:E,'11.9.2024 - x2'!J:J)</f>
        <v>33</v>
      </c>
      <c r="W3" s="4">
        <f>_xlfn.XLOOKUP(Tabulka14[[#This Row],[ČÍSLO CLUBU]],'11.9.2024 - x2'!E:E,'11.9.2024 - x2'!K:K)</f>
        <v>0</v>
      </c>
      <c r="X3" s="87">
        <f>Tabulka14[[#This Row],[TOP 3 (2)23]]+Tabulka14[[#This Row],[NETTO 11]]+Tabulka14[[#This Row],[BRUTTO x2]]</f>
        <v>63</v>
      </c>
      <c r="AC3" s="94">
        <f>Tabulka14[[#This Row],[11.09.2024]]+Tabulka14[[#This Row],[24.07.2024]]+Tabulka14[[#This Row],[12.06.2024]]+Tabulka14[[#This Row],[08.05.2024]]</f>
        <v>237</v>
      </c>
      <c r="AD3" s="22" t="s">
        <v>58</v>
      </c>
    </row>
    <row r="4" spans="1:30" x14ac:dyDescent="0.25">
      <c r="A4" s="76" t="s">
        <v>279</v>
      </c>
      <c r="B4" s="77" t="s">
        <v>3</v>
      </c>
      <c r="C4" s="77">
        <v>9808759</v>
      </c>
      <c r="D4" s="23">
        <f>COUNT(Tabulka14[[#This Row],[17.04.2024]],Tabulka14[[#This Row],[08.05.2024]],Tabulka14[[#This Row],[12.06.2024]],Tabulka14[[#This Row],[24.07.2024]],Tabulka14[[#This Row],[11.09.2024]],Tabulka14[[#This Row],[ŘÍJEN]],#REF!,#REF!,#REF!)</f>
        <v>3</v>
      </c>
      <c r="H4" s="11"/>
      <c r="M4" s="10">
        <f>_xlfn.XLOOKUP(Tabulka14[[#This Row],[ČÍSLO CLUBU]],'12.6.2024'!E:E,'12.6.2024'!H:H)</f>
        <v>12</v>
      </c>
      <c r="N4" s="4">
        <f>_xlfn.XLOOKUP(Tabulka14[[#This Row],[ČÍSLO CLUBU]],'12.6.2024'!E:E,'12.6.2024'!J:J)</f>
        <v>35</v>
      </c>
      <c r="O4" s="4">
        <f>_xlfn.XLOOKUP(Tabulka14[[#This Row],[ČÍSLO CLUBU]],'12.6.2024'!E:E,'12.6.2024'!K:K)</f>
        <v>20</v>
      </c>
      <c r="P4" s="87">
        <f>Tabulka14[[#This Row],[BRUTTO 4 ]]+Tabulka14[[#This Row],[NETTO    5]]+Tabulka14[[#This Row],[TOP 3 (2)2]]</f>
        <v>67</v>
      </c>
      <c r="Q4" s="4">
        <f>_xlfn.XLOOKUP(Tabulka14[[#This Row],[ČÍSLO CLUBU]],'24.7.2024'!E:E,'24.7.2024'!H:H)</f>
        <v>12</v>
      </c>
      <c r="R4" s="4">
        <f>_xlfn.XLOOKUP(Tabulka14[[#This Row],[ČÍSLO CLUBU]],'24.7.2024'!E:E,'24.7.2024'!J:J)</f>
        <v>36</v>
      </c>
      <c r="S4" s="4">
        <f>_xlfn.XLOOKUP(Tabulka14[[#This Row],[ČÍSLO CLUBU]],'24.7.2024'!E:E,'24.7.2024'!K:K)</f>
        <v>10</v>
      </c>
      <c r="T4" s="88">
        <f>Tabulka14[[#This Row],[BRUTTO 7]]+Tabulka14[[#This Row],[NETTO    8]]+Tabulka14[[#This Row],[TOP 3 (2)22]]</f>
        <v>58</v>
      </c>
      <c r="U4" s="10">
        <f>_xlfn.XLOOKUP(Tabulka14[[#This Row],[ČÍSLO CLUBU]],'11.9.2024 - x2'!E:E,'11.9.2024 - x2'!L:L)</f>
        <v>28</v>
      </c>
      <c r="V4" s="4">
        <f>_xlfn.XLOOKUP(Tabulka14[[#This Row],[ČÍSLO CLUBU]],'11.9.2024 - x2'!E:E,'11.9.2024 - x2'!J:J)</f>
        <v>33</v>
      </c>
      <c r="W4" s="4">
        <f>_xlfn.XLOOKUP(Tabulka14[[#This Row],[ČÍSLO CLUBU]],'11.9.2024 - x2'!E:E,'11.9.2024 - x2'!K:K)</f>
        <v>0</v>
      </c>
      <c r="X4" s="87">
        <f>Tabulka14[[#This Row],[TOP 3 (2)23]]+Tabulka14[[#This Row],[NETTO 11]]+Tabulka14[[#This Row],[BRUTTO x2]]</f>
        <v>61</v>
      </c>
      <c r="AC4" s="94">
        <f>Tabulka14[[#This Row],[11.09.2024]]+Tabulka14[[#This Row],[24.07.2024]]+Tabulka14[[#This Row],[12.06.2024]]</f>
        <v>186</v>
      </c>
      <c r="AD4" s="22" t="s">
        <v>75</v>
      </c>
    </row>
    <row r="5" spans="1:30" x14ac:dyDescent="0.25">
      <c r="A5" s="76" t="s">
        <v>96</v>
      </c>
      <c r="B5" s="77" t="s">
        <v>5</v>
      </c>
      <c r="C5" s="77">
        <v>1200445</v>
      </c>
      <c r="D5" s="23">
        <f>COUNT(Tabulka14[[#This Row],[17.04.2024]],Tabulka14[[#This Row],[08.05.2024]],Tabulka14[[#This Row],[12.06.2024]],Tabulka14[[#This Row],[24.07.2024]],Tabulka14[[#This Row],[11.09.2024]],Tabulka14[[#This Row],[ŘÍJEN]],#REF!,#REF!,#REF!)</f>
        <v>3</v>
      </c>
      <c r="E5" s="4">
        <f>_xlfn.XLOOKUP(Tabulka14[[#This Row],[ČÍSLO CLUBU]],'17.4.2024'!E:E,'17.4.2024'!H:H)</f>
        <v>9</v>
      </c>
      <c r="F5" s="4">
        <f>_xlfn.XLOOKUP(Tabulka14[[#This Row],[ČÍSLO CLUBU]],'17.4.2024'!E:E,'17.4.2024'!J:J)</f>
        <v>27</v>
      </c>
      <c r="G5" s="4">
        <f>_xlfn.XLOOKUP(Tabulka14[[#This Row],[ČÍSLO CLUBU]],'17.4.2024'!E:E,'17.4.2024'!K:K)</f>
        <v>10</v>
      </c>
      <c r="H5" s="87">
        <f>Tabulka14[[#This Row],[TOP 3]]+Tabulka14[[#This Row],[NETTO]]+Tabulka14[[#This Row],[BRUTTO ]]</f>
        <v>46</v>
      </c>
      <c r="M5" s="10"/>
      <c r="P5" s="11"/>
      <c r="Q5" s="4">
        <f>_xlfn.XLOOKUP(Tabulka14[[#This Row],[ČÍSLO CLUBU]],'24.7.2024'!E:E,'24.7.2024'!H:H)</f>
        <v>12</v>
      </c>
      <c r="R5" s="4">
        <f>_xlfn.XLOOKUP(Tabulka14[[#This Row],[ČÍSLO CLUBU]],'24.7.2024'!E:E,'24.7.2024'!J:J)</f>
        <v>29</v>
      </c>
      <c r="S5" s="4">
        <f>_xlfn.XLOOKUP(Tabulka14[[#This Row],[ČÍSLO CLUBU]],'24.7.2024'!E:E,'24.7.2024'!K:K)</f>
        <v>0</v>
      </c>
      <c r="T5" s="88">
        <f>Tabulka14[[#This Row],[BRUTTO 7]]+Tabulka14[[#This Row],[NETTO    8]]+Tabulka14[[#This Row],[TOP 3 (2)22]]</f>
        <v>41</v>
      </c>
      <c r="U5" s="10">
        <f>_xlfn.XLOOKUP(Tabulka14[[#This Row],[ČÍSLO CLUBU]],'11.9.2024 - x2'!E:E,'11.9.2024 - x2'!L:L)</f>
        <v>18</v>
      </c>
      <c r="V5" s="4">
        <f>_xlfn.XLOOKUP(Tabulka14[[#This Row],[ČÍSLO CLUBU]],'11.9.2024 - x2'!E:E,'11.9.2024 - x2'!J:J)</f>
        <v>23</v>
      </c>
      <c r="W5" s="4">
        <f>_xlfn.XLOOKUP(Tabulka14[[#This Row],[ČÍSLO CLUBU]],'11.9.2024 - x2'!E:E,'11.9.2024 - x2'!K:K)</f>
        <v>0</v>
      </c>
      <c r="X5" s="87">
        <f>Tabulka14[[#This Row],[TOP 3 (2)23]]+Tabulka14[[#This Row],[NETTO 11]]+Tabulka14[[#This Row],[BRUTTO x2]]</f>
        <v>41</v>
      </c>
      <c r="AC5" s="94">
        <f>Tabulka14[[#This Row],[11.09.2024]]+Tabulka14[[#This Row],[24.07.2024]]+Tabulka14[[#This Row],[17.04.2024]]</f>
        <v>128</v>
      </c>
      <c r="AD5" s="22" t="s">
        <v>74</v>
      </c>
    </row>
    <row r="6" spans="1:30" x14ac:dyDescent="0.25">
      <c r="A6" s="76" t="s">
        <v>199</v>
      </c>
      <c r="B6" s="77" t="s">
        <v>16</v>
      </c>
      <c r="C6" s="77">
        <v>12201691</v>
      </c>
      <c r="D6" s="23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6" s="11"/>
      <c r="I6" s="4">
        <f>_xlfn.XLOOKUP(Tabulka14[[#This Row],[ČÍSLO CLUBU]],'8.5.2024'!E:E,'8.5.2024'!H:H)</f>
        <v>19</v>
      </c>
      <c r="J6" s="4">
        <f>_xlfn.XLOOKUP(Tabulka14[[#This Row],[ČÍSLO CLUBU]],'8.5.2024'!E:E,'8.5.2024'!J:J)</f>
        <v>33</v>
      </c>
      <c r="K6" s="4">
        <f>_xlfn.XLOOKUP(Tabulka14[[#This Row],[ČÍSLO CLUBU]],'8.5.2024'!E:E,'8.5.2024'!K:K)</f>
        <v>0</v>
      </c>
      <c r="L6" s="4">
        <f>Tabulka14[[#This Row],[BRUTTO]]+Tabulka14[[#This Row],[NETTO2]]+Tabulka14[[#This Row],[TOP 3 (2)]]</f>
        <v>52</v>
      </c>
      <c r="M6" s="10">
        <f>_xlfn.XLOOKUP(Tabulka14[[#This Row],[ČÍSLO CLUBU]],'12.6.2024'!E:E,'12.6.2024'!H:H)</f>
        <v>20</v>
      </c>
      <c r="N6" s="4">
        <f>_xlfn.XLOOKUP(Tabulka14[[#This Row],[ČÍSLO CLUBU]],'12.6.2024'!E:E,'12.6.2024'!J:J)</f>
        <v>34</v>
      </c>
      <c r="O6" s="4">
        <f>_xlfn.XLOOKUP(Tabulka14[[#This Row],[ČÍSLO CLUBU]],'12.6.2024'!E:E,'12.6.2024'!K:K)</f>
        <v>0</v>
      </c>
      <c r="P6" s="11">
        <f>Tabulka14[[#This Row],[BRUTTO 4 ]]+Tabulka14[[#This Row],[NETTO    5]]+Tabulka14[[#This Row],[TOP 3 (2)2]]</f>
        <v>54</v>
      </c>
      <c r="U6" s="10"/>
      <c r="X6" s="11"/>
      <c r="AC6" s="94"/>
      <c r="AD6" s="22"/>
    </row>
    <row r="7" spans="1:30" x14ac:dyDescent="0.25">
      <c r="A7" s="76" t="s">
        <v>203</v>
      </c>
      <c r="B7" s="77" t="s">
        <v>61</v>
      </c>
      <c r="C7" s="77">
        <v>5700108</v>
      </c>
      <c r="D7" s="23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7" s="11"/>
      <c r="I7" s="4">
        <f>_xlfn.XLOOKUP(Tabulka14[[#This Row],[ČÍSLO CLUBU]],'8.5.2024'!E:E,'8.5.2024'!H:H)</f>
        <v>15</v>
      </c>
      <c r="J7" s="4">
        <f>_xlfn.XLOOKUP(Tabulka14[[#This Row],[ČÍSLO CLUBU]],'8.5.2024'!E:E,'8.5.2024'!J:J)</f>
        <v>29</v>
      </c>
      <c r="K7" s="4">
        <f>_xlfn.XLOOKUP(Tabulka14[[#This Row],[ČÍSLO CLUBU]],'8.5.2024'!E:E,'8.5.2024'!K:K)</f>
        <v>0</v>
      </c>
      <c r="L7" s="4">
        <f>Tabulka14[[#This Row],[BRUTTO]]+Tabulka14[[#This Row],[NETTO2]]+Tabulka14[[#This Row],[TOP 3 (2)]]</f>
        <v>44</v>
      </c>
      <c r="M7" s="10">
        <f>_xlfn.XLOOKUP(Tabulka14[[#This Row],[ČÍSLO CLUBU]],'12.6.2024'!E:E,'12.6.2024'!H:H)</f>
        <v>17</v>
      </c>
      <c r="N7" s="4">
        <f>_xlfn.XLOOKUP(Tabulka14[[#This Row],[ČÍSLO CLUBU]],'12.6.2024'!E:E,'12.6.2024'!J:J)</f>
        <v>28</v>
      </c>
      <c r="O7" s="4">
        <f>_xlfn.XLOOKUP(Tabulka14[[#This Row],[ČÍSLO CLUBU]],'12.6.2024'!E:E,'12.6.2024'!K:K)</f>
        <v>0</v>
      </c>
      <c r="P7" s="11">
        <f>Tabulka14[[#This Row],[BRUTTO 4 ]]+Tabulka14[[#This Row],[NETTO    5]]+Tabulka14[[#This Row],[TOP 3 (2)2]]</f>
        <v>45</v>
      </c>
      <c r="U7" s="10"/>
      <c r="X7" s="11"/>
      <c r="AC7" s="26"/>
      <c r="AD7" s="50"/>
    </row>
    <row r="8" spans="1:30" x14ac:dyDescent="0.25">
      <c r="A8" s="76" t="s">
        <v>213</v>
      </c>
      <c r="B8" s="77" t="s">
        <v>0</v>
      </c>
      <c r="C8" s="77">
        <v>18003742</v>
      </c>
      <c r="D8" s="23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8" s="11"/>
      <c r="I8" s="4">
        <f>_xlfn.XLOOKUP(Tabulka14[[#This Row],[ČÍSLO CLUBU]],'8.5.2024'!E:E,'8.5.2024'!H:H)</f>
        <v>11</v>
      </c>
      <c r="J8" s="4">
        <f>_xlfn.XLOOKUP(Tabulka14[[#This Row],[ČÍSLO CLUBU]],'8.5.2024'!E:E,'8.5.2024'!J:J)</f>
        <v>33</v>
      </c>
      <c r="K8" s="4">
        <f>_xlfn.XLOOKUP(Tabulka14[[#This Row],[ČÍSLO CLUBU]],'8.5.2024'!E:E,'8.5.2024'!K:K)</f>
        <v>0</v>
      </c>
      <c r="L8" s="4">
        <f>Tabulka14[[#This Row],[BRUTTO]]+Tabulka14[[#This Row],[NETTO2]]+Tabulka14[[#This Row],[TOP 3 (2)]]</f>
        <v>44</v>
      </c>
      <c r="M8" s="10">
        <f>_xlfn.XLOOKUP(Tabulka14[[#This Row],[ČÍSLO CLUBU]],'12.6.2024'!E:E,'12.6.2024'!H:H)</f>
        <v>3</v>
      </c>
      <c r="N8" s="4">
        <f>_xlfn.XLOOKUP(Tabulka14[[#This Row],[ČÍSLO CLUBU]],'12.6.2024'!E:E,'12.6.2024'!J:J)</f>
        <v>21</v>
      </c>
      <c r="O8" s="4">
        <f>_xlfn.XLOOKUP(Tabulka14[[#This Row],[ČÍSLO CLUBU]],'12.6.2024'!E:E,'12.6.2024'!K:K)</f>
        <v>0</v>
      </c>
      <c r="P8" s="11">
        <f>Tabulka14[[#This Row],[BRUTTO 4 ]]+Tabulka14[[#This Row],[NETTO    5]]+Tabulka14[[#This Row],[TOP 3 (2)2]]</f>
        <v>24</v>
      </c>
      <c r="U8" s="10"/>
      <c r="X8" s="11"/>
      <c r="AC8" s="26"/>
      <c r="AD8" s="50"/>
    </row>
    <row r="9" spans="1:30" x14ac:dyDescent="0.25">
      <c r="A9" s="76" t="s">
        <v>285</v>
      </c>
      <c r="B9" s="77" t="s">
        <v>1</v>
      </c>
      <c r="C9" s="77">
        <v>15400129</v>
      </c>
      <c r="D9" s="23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9" s="11"/>
      <c r="M9" s="10">
        <f>_xlfn.XLOOKUP(Tabulka14[[#This Row],[ČÍSLO CLUBU]],'12.6.2024'!E:E,'12.6.2024'!H:H)</f>
        <v>5</v>
      </c>
      <c r="N9" s="4">
        <f>_xlfn.XLOOKUP(Tabulka14[[#This Row],[ČÍSLO CLUBU]],'12.6.2024'!E:E,'12.6.2024'!J:J)</f>
        <v>35</v>
      </c>
      <c r="O9" s="4">
        <f>_xlfn.XLOOKUP(Tabulka14[[#This Row],[ČÍSLO CLUBU]],'12.6.2024'!E:E,'12.6.2024'!K:K)</f>
        <v>10</v>
      </c>
      <c r="P9" s="11">
        <f>Tabulka14[[#This Row],[BRUTTO 4 ]]+Tabulka14[[#This Row],[NETTO    5]]+Tabulka14[[#This Row],[TOP 3 (2)2]]</f>
        <v>50</v>
      </c>
      <c r="U9" s="10">
        <f>_xlfn.XLOOKUP(Tabulka14[[#This Row],[ČÍSLO CLUBU]],'11.9.2024 - x2'!E:E,'11.9.2024 - x2'!L:L)</f>
        <v>8</v>
      </c>
      <c r="V9" s="4">
        <f>_xlfn.XLOOKUP(Tabulka14[[#This Row],[ČÍSLO CLUBU]],'11.9.2024 - x2'!E:E,'11.9.2024 - x2'!J:J)</f>
        <v>24</v>
      </c>
      <c r="W9" s="4">
        <f>_xlfn.XLOOKUP(Tabulka14[[#This Row],[ČÍSLO CLUBU]],'11.9.2024 - x2'!E:E,'11.9.2024 - x2'!K:K)</f>
        <v>0</v>
      </c>
      <c r="X9" s="11">
        <f>Tabulka14[[#This Row],[TOP 3 (2)23]]+Tabulka14[[#This Row],[NETTO 11]]+Tabulka14[[#This Row],[BRUTTO x2]]</f>
        <v>32</v>
      </c>
      <c r="AC9" s="26"/>
      <c r="AD9" s="23"/>
    </row>
    <row r="10" spans="1:30" x14ac:dyDescent="0.25">
      <c r="A10" s="76" t="s">
        <v>189</v>
      </c>
      <c r="B10" s="77" t="s">
        <v>7</v>
      </c>
      <c r="C10" s="77">
        <v>7807118</v>
      </c>
      <c r="D10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0" s="11"/>
      <c r="I10" s="4">
        <f>_xlfn.XLOOKUP(Tabulka14[[#This Row],[ČÍSLO CLUBU]],'8.5.2024'!E:E,'8.5.2024'!H:H)</f>
        <v>25</v>
      </c>
      <c r="J10" s="4">
        <f>_xlfn.XLOOKUP(Tabulka14[[#This Row],[ČÍSLO CLUBU]],'8.5.2024'!E:E,'8.5.2024'!J:J)</f>
        <v>28</v>
      </c>
      <c r="K10" s="4">
        <f>_xlfn.XLOOKUP(Tabulka14[[#This Row],[ČÍSLO CLUBU]],'8.5.2024'!E:E,'8.5.2024'!K:K)</f>
        <v>0</v>
      </c>
      <c r="L10" s="4">
        <f>Tabulka14[[#This Row],[BRUTTO]]+Tabulka14[[#This Row],[NETTO2]]+Tabulka14[[#This Row],[TOP 3 (2)]]</f>
        <v>53</v>
      </c>
      <c r="M10" s="10"/>
      <c r="P10" s="11"/>
      <c r="U10" s="10"/>
      <c r="X10" s="11"/>
      <c r="AC10" s="26"/>
      <c r="AD10" s="22"/>
    </row>
    <row r="11" spans="1:30" x14ac:dyDescent="0.25">
      <c r="A11" s="76" t="s">
        <v>191</v>
      </c>
      <c r="B11" s="77" t="s">
        <v>4</v>
      </c>
      <c r="C11" s="77">
        <v>16403522</v>
      </c>
      <c r="D11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1" s="11"/>
      <c r="I11" s="4">
        <f>_xlfn.XLOOKUP(Tabulka14[[#This Row],[ČÍSLO CLUBU]],'8.5.2024'!E:E,'8.5.2024'!H:H)</f>
        <v>24</v>
      </c>
      <c r="J11" s="4">
        <f>_xlfn.XLOOKUP(Tabulka14[[#This Row],[ČÍSLO CLUBU]],'8.5.2024'!E:E,'8.5.2024'!J:J)</f>
        <v>36</v>
      </c>
      <c r="K11" s="4">
        <f>_xlfn.XLOOKUP(Tabulka14[[#This Row],[ČÍSLO CLUBU]],'8.5.2024'!E:E,'8.5.2024'!K:K)</f>
        <v>0</v>
      </c>
      <c r="L11" s="4">
        <f>Tabulka14[[#This Row],[BRUTTO]]+Tabulka14[[#This Row],[NETTO2]]+Tabulka14[[#This Row],[TOP 3 (2)]]</f>
        <v>60</v>
      </c>
      <c r="M11" s="10"/>
      <c r="P11" s="11"/>
      <c r="U11" s="10"/>
      <c r="X11" s="11"/>
      <c r="AC11" s="26"/>
      <c r="AD11" s="50"/>
    </row>
    <row r="12" spans="1:30" x14ac:dyDescent="0.25">
      <c r="A12" s="76" t="s">
        <v>193</v>
      </c>
      <c r="B12" s="77" t="s">
        <v>1</v>
      </c>
      <c r="C12" s="77">
        <v>15400467</v>
      </c>
      <c r="D12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2" s="11"/>
      <c r="I12" s="4">
        <f>_xlfn.XLOOKUP(Tabulka14[[#This Row],[ČÍSLO CLUBU]],'8.5.2024'!E:E,'8.5.2024'!H:H)</f>
        <v>24</v>
      </c>
      <c r="J12" s="4">
        <f>_xlfn.XLOOKUP(Tabulka14[[#This Row],[ČÍSLO CLUBU]],'8.5.2024'!E:E,'8.5.2024'!J:J)</f>
        <v>44</v>
      </c>
      <c r="K12" s="4">
        <f>_xlfn.XLOOKUP(Tabulka14[[#This Row],[ČÍSLO CLUBU]],'8.5.2024'!E:E,'8.5.2024'!K:K)</f>
        <v>30</v>
      </c>
      <c r="L12" s="4">
        <f>Tabulka14[[#This Row],[BRUTTO]]+Tabulka14[[#This Row],[NETTO2]]+Tabulka14[[#This Row],[TOP 3 (2)]]</f>
        <v>98</v>
      </c>
      <c r="M12" s="10"/>
      <c r="P12" s="11"/>
      <c r="U12" s="10"/>
      <c r="X12" s="11"/>
      <c r="AC12" s="26"/>
      <c r="AD12" s="50"/>
    </row>
    <row r="13" spans="1:30" x14ac:dyDescent="0.25">
      <c r="A13" s="76" t="s">
        <v>195</v>
      </c>
      <c r="B13" s="77" t="s">
        <v>1</v>
      </c>
      <c r="C13" s="77">
        <v>15400211</v>
      </c>
      <c r="D13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3" s="11"/>
      <c r="I13" s="4">
        <f>_xlfn.XLOOKUP(Tabulka14[[#This Row],[ČÍSLO CLUBU]],'8.5.2024'!E:E,'8.5.2024'!H:H)</f>
        <v>21</v>
      </c>
      <c r="J13" s="4">
        <f>_xlfn.XLOOKUP(Tabulka14[[#This Row],[ČÍSLO CLUBU]],'8.5.2024'!E:E,'8.5.2024'!J:J)</f>
        <v>37</v>
      </c>
      <c r="K13" s="4">
        <f>_xlfn.XLOOKUP(Tabulka14[[#This Row],[ČÍSLO CLUBU]],'8.5.2024'!E:E,'8.5.2024'!K:K)</f>
        <v>0</v>
      </c>
      <c r="L13" s="4">
        <f>Tabulka14[[#This Row],[BRUTTO]]+Tabulka14[[#This Row],[NETTO2]]+Tabulka14[[#This Row],[TOP 3 (2)]]</f>
        <v>58</v>
      </c>
      <c r="M13" s="10"/>
      <c r="P13" s="11"/>
      <c r="U13" s="10"/>
      <c r="X13" s="11"/>
      <c r="AC13" s="26"/>
      <c r="AD13" s="50"/>
    </row>
    <row r="14" spans="1:30" x14ac:dyDescent="0.25">
      <c r="A14" s="76" t="s">
        <v>197</v>
      </c>
      <c r="B14" s="77" t="s">
        <v>0</v>
      </c>
      <c r="C14" s="77">
        <v>18000940</v>
      </c>
      <c r="D14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4" s="11"/>
      <c r="I14" s="4">
        <f>_xlfn.XLOOKUP(Tabulka14[[#This Row],[ČÍSLO CLUBU]],'8.5.2024'!E:E,'8.5.2024'!H:H)</f>
        <v>21</v>
      </c>
      <c r="J14" s="4">
        <f>_xlfn.XLOOKUP(Tabulka14[[#This Row],[ČÍSLO CLUBU]],'8.5.2024'!E:E,'8.5.2024'!J:J)</f>
        <v>31</v>
      </c>
      <c r="K14" s="4">
        <f>_xlfn.XLOOKUP(Tabulka14[[#This Row],[ČÍSLO CLUBU]],'8.5.2024'!E:E,'8.5.2024'!K:K)</f>
        <v>0</v>
      </c>
      <c r="L14" s="4">
        <f>Tabulka14[[#This Row],[BRUTTO]]+Tabulka14[[#This Row],[NETTO2]]+Tabulka14[[#This Row],[TOP 3 (2)]]</f>
        <v>52</v>
      </c>
      <c r="M14" s="10"/>
      <c r="P14" s="11"/>
      <c r="U14" s="10"/>
      <c r="X14" s="11"/>
      <c r="AC14" s="26"/>
      <c r="AD14" s="50"/>
    </row>
    <row r="15" spans="1:30" x14ac:dyDescent="0.25">
      <c r="A15" s="76" t="s">
        <v>201</v>
      </c>
      <c r="B15" s="77" t="s">
        <v>1</v>
      </c>
      <c r="C15" s="77">
        <v>15400488</v>
      </c>
      <c r="D15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5" s="11"/>
      <c r="I15" s="4">
        <f>_xlfn.XLOOKUP(Tabulka14[[#This Row],[ČÍSLO CLUBU]],'8.5.2024'!E:E,'8.5.2024'!H:H)</f>
        <v>17</v>
      </c>
      <c r="J15" s="4">
        <f>_xlfn.XLOOKUP(Tabulka14[[#This Row],[ČÍSLO CLUBU]],'8.5.2024'!E:E,'8.5.2024'!J:J)</f>
        <v>34</v>
      </c>
      <c r="K15" s="4">
        <f>_xlfn.XLOOKUP(Tabulka14[[#This Row],[ČÍSLO CLUBU]],'8.5.2024'!E:E,'8.5.2024'!K:K)</f>
        <v>0</v>
      </c>
      <c r="L15" s="4">
        <f>Tabulka14[[#This Row],[BRUTTO]]+Tabulka14[[#This Row],[NETTO2]]+Tabulka14[[#This Row],[TOP 3 (2)]]</f>
        <v>51</v>
      </c>
      <c r="M15" s="10"/>
      <c r="P15" s="11"/>
      <c r="U15" s="10"/>
      <c r="X15" s="11"/>
      <c r="AC15" s="26"/>
      <c r="AD15" s="50"/>
    </row>
    <row r="16" spans="1:30" x14ac:dyDescent="0.25">
      <c r="A16" s="76" t="s">
        <v>205</v>
      </c>
      <c r="B16" s="77" t="s">
        <v>1</v>
      </c>
      <c r="C16" s="77">
        <v>15400437</v>
      </c>
      <c r="D16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6" s="11"/>
      <c r="I16" s="4">
        <f>_xlfn.XLOOKUP(Tabulka14[[#This Row],[ČÍSLO CLUBU]],'8.5.2024'!E:E,'8.5.2024'!H:H)</f>
        <v>14</v>
      </c>
      <c r="J16" s="4">
        <f>_xlfn.XLOOKUP(Tabulka14[[#This Row],[ČÍSLO CLUBU]],'8.5.2024'!E:E,'8.5.2024'!J:J)</f>
        <v>50</v>
      </c>
      <c r="K16" s="4">
        <f>_xlfn.XLOOKUP(Tabulka14[[#This Row],[ČÍSLO CLUBU]],'8.5.2024'!E:E,'8.5.2024'!K:K)</f>
        <v>30</v>
      </c>
      <c r="L16" s="4">
        <f>Tabulka14[[#This Row],[BRUTTO]]+Tabulka14[[#This Row],[NETTO2]]+Tabulka14[[#This Row],[TOP 3 (2)]]</f>
        <v>94</v>
      </c>
      <c r="M16" s="10"/>
      <c r="P16" s="11"/>
      <c r="U16" s="10"/>
      <c r="X16" s="11"/>
      <c r="AC16" s="26"/>
      <c r="AD16" s="23"/>
    </row>
    <row r="17" spans="1:30" x14ac:dyDescent="0.25">
      <c r="A17" s="76" t="s">
        <v>207</v>
      </c>
      <c r="B17" s="77" t="s">
        <v>1</v>
      </c>
      <c r="C17" s="77">
        <v>15400040</v>
      </c>
      <c r="D17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7" s="11"/>
      <c r="I17" s="4">
        <f>_xlfn.XLOOKUP(Tabulka14[[#This Row],[ČÍSLO CLUBU]],'8.5.2024'!E:E,'8.5.2024'!H:H)</f>
        <v>13</v>
      </c>
      <c r="J17" s="4">
        <f>_xlfn.XLOOKUP(Tabulka14[[#This Row],[ČÍSLO CLUBU]],'8.5.2024'!E:E,'8.5.2024'!J:J)</f>
        <v>34</v>
      </c>
      <c r="K17" s="4">
        <f>_xlfn.XLOOKUP(Tabulka14[[#This Row],[ČÍSLO CLUBU]],'8.5.2024'!E:E,'8.5.2024'!K:K)</f>
        <v>0</v>
      </c>
      <c r="L17" s="4">
        <f>Tabulka14[[#This Row],[BRUTTO]]+Tabulka14[[#This Row],[NETTO2]]+Tabulka14[[#This Row],[TOP 3 (2)]]</f>
        <v>47</v>
      </c>
      <c r="M17" s="10"/>
      <c r="P17" s="11"/>
      <c r="U17" s="10"/>
      <c r="X17" s="11"/>
      <c r="AC17" s="26"/>
      <c r="AD17" s="23"/>
    </row>
    <row r="18" spans="1:30" x14ac:dyDescent="0.25">
      <c r="A18" s="76" t="s">
        <v>209</v>
      </c>
      <c r="B18" s="77" t="s">
        <v>1</v>
      </c>
      <c r="C18" s="77">
        <v>15400334</v>
      </c>
      <c r="D18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8" s="11"/>
      <c r="I18" s="4">
        <f>_xlfn.XLOOKUP(Tabulka14[[#This Row],[ČÍSLO CLUBU]],'8.5.2024'!E:E,'8.5.2024'!H:H)</f>
        <v>13</v>
      </c>
      <c r="J18" s="4">
        <f>_xlfn.XLOOKUP(Tabulka14[[#This Row],[ČÍSLO CLUBU]],'8.5.2024'!E:E,'8.5.2024'!J:J)</f>
        <v>44</v>
      </c>
      <c r="K18" s="4">
        <f>_xlfn.XLOOKUP(Tabulka14[[#This Row],[ČÍSLO CLUBU]],'8.5.2024'!E:E,'8.5.2024'!K:K)</f>
        <v>20</v>
      </c>
      <c r="L18" s="4">
        <f>Tabulka14[[#This Row],[BRUTTO]]+Tabulka14[[#This Row],[NETTO2]]+Tabulka14[[#This Row],[TOP 3 (2)]]</f>
        <v>77</v>
      </c>
      <c r="M18" s="10"/>
      <c r="P18" s="11"/>
      <c r="U18" s="10"/>
      <c r="X18" s="11"/>
      <c r="AC18" s="26"/>
      <c r="AD18" s="34"/>
    </row>
    <row r="19" spans="1:30" x14ac:dyDescent="0.25">
      <c r="A19" s="76" t="s">
        <v>211</v>
      </c>
      <c r="B19" s="77" t="s">
        <v>61</v>
      </c>
      <c r="C19" s="77">
        <v>5702068</v>
      </c>
      <c r="D19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9" s="11"/>
      <c r="I19" s="4">
        <f>_xlfn.XLOOKUP(Tabulka14[[#This Row],[ČÍSLO CLUBU]],'8.5.2024'!E:E,'8.5.2024'!H:H)</f>
        <v>12</v>
      </c>
      <c r="J19" s="4">
        <f>_xlfn.XLOOKUP(Tabulka14[[#This Row],[ČÍSLO CLUBU]],'8.5.2024'!E:E,'8.5.2024'!J:J)</f>
        <v>31</v>
      </c>
      <c r="K19" s="4">
        <f>_xlfn.XLOOKUP(Tabulka14[[#This Row],[ČÍSLO CLUBU]],'8.5.2024'!E:E,'8.5.2024'!K:K)</f>
        <v>0</v>
      </c>
      <c r="L19" s="4">
        <f>Tabulka14[[#This Row],[BRUTTO]]+Tabulka14[[#This Row],[NETTO2]]+Tabulka14[[#This Row],[TOP 3 (2)]]</f>
        <v>43</v>
      </c>
      <c r="M19" s="10"/>
      <c r="P19" s="11"/>
      <c r="U19" s="10"/>
      <c r="X19" s="11"/>
      <c r="AC19" s="26"/>
      <c r="AD19" s="23"/>
    </row>
    <row r="20" spans="1:30" x14ac:dyDescent="0.25">
      <c r="A20" s="76" t="s">
        <v>215</v>
      </c>
      <c r="B20" s="77" t="s">
        <v>5</v>
      </c>
      <c r="C20" s="77">
        <v>1200999</v>
      </c>
      <c r="D20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0" s="11"/>
      <c r="I20" s="4">
        <f>_xlfn.XLOOKUP(Tabulka14[[#This Row],[ČÍSLO CLUBU]],'8.5.2024'!E:E,'8.5.2024'!H:H)</f>
        <v>10</v>
      </c>
      <c r="J20" s="4">
        <f>_xlfn.XLOOKUP(Tabulka14[[#This Row],[ČÍSLO CLUBU]],'8.5.2024'!E:E,'8.5.2024'!J:J)</f>
        <v>27</v>
      </c>
      <c r="K20" s="4">
        <f>_xlfn.XLOOKUP(Tabulka14[[#This Row],[ČÍSLO CLUBU]],'8.5.2024'!E:E,'8.5.2024'!K:K)</f>
        <v>0</v>
      </c>
      <c r="L20" s="4">
        <f>Tabulka14[[#This Row],[BRUTTO]]+Tabulka14[[#This Row],[NETTO2]]+Tabulka14[[#This Row],[TOP 3 (2)]]</f>
        <v>37</v>
      </c>
      <c r="M20" s="10"/>
      <c r="P20" s="11"/>
      <c r="U20" s="10"/>
      <c r="X20" s="11"/>
      <c r="AC20" s="26"/>
      <c r="AD20" s="23"/>
    </row>
    <row r="21" spans="1:30" x14ac:dyDescent="0.25">
      <c r="A21" s="76" t="s">
        <v>218</v>
      </c>
      <c r="B21" s="77" t="s">
        <v>111</v>
      </c>
      <c r="C21" s="77">
        <v>6801120</v>
      </c>
      <c r="D21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1" s="11"/>
      <c r="I21" s="4">
        <f>_xlfn.XLOOKUP(Tabulka14[[#This Row],[ČÍSLO CLUBU]],'8.5.2024'!E:E,'8.5.2024'!H:H)</f>
        <v>8</v>
      </c>
      <c r="J21" s="4">
        <f>_xlfn.XLOOKUP(Tabulka14[[#This Row],[ČÍSLO CLUBU]],'8.5.2024'!E:E,'8.5.2024'!J:J)</f>
        <v>30</v>
      </c>
      <c r="K21" s="4">
        <f>_xlfn.XLOOKUP(Tabulka14[[#This Row],[ČÍSLO CLUBU]],'8.5.2024'!E:E,'8.5.2024'!K:K)</f>
        <v>0</v>
      </c>
      <c r="L21" s="4">
        <f>Tabulka14[[#This Row],[BRUTTO]]+Tabulka14[[#This Row],[NETTO2]]+Tabulka14[[#This Row],[TOP 3 (2)]]</f>
        <v>38</v>
      </c>
      <c r="M21" s="10"/>
      <c r="P21" s="11"/>
      <c r="U21" s="10"/>
      <c r="X21" s="11"/>
      <c r="AC21" s="26"/>
      <c r="AD21" s="23"/>
    </row>
    <row r="22" spans="1:30" x14ac:dyDescent="0.25">
      <c r="A22" s="76" t="s">
        <v>220</v>
      </c>
      <c r="B22" s="77" t="s">
        <v>188</v>
      </c>
      <c r="C22" s="77">
        <v>14100890</v>
      </c>
      <c r="D22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2" s="11"/>
      <c r="I22" s="4">
        <f>_xlfn.XLOOKUP(Tabulka14[[#This Row],[ČÍSLO CLUBU]],'8.5.2024'!E:E,'8.5.2024'!H:H)</f>
        <v>7</v>
      </c>
      <c r="J22" s="4">
        <f>_xlfn.XLOOKUP(Tabulka14[[#This Row],[ČÍSLO CLUBU]],'8.5.2024'!E:E,'8.5.2024'!J:J)</f>
        <v>31</v>
      </c>
      <c r="K22" s="4">
        <f>_xlfn.XLOOKUP(Tabulka14[[#This Row],[ČÍSLO CLUBU]],'8.5.2024'!E:E,'8.5.2024'!K:K)</f>
        <v>0</v>
      </c>
      <c r="L22" s="4">
        <f>Tabulka14[[#This Row],[BRUTTO]]+Tabulka14[[#This Row],[NETTO2]]+Tabulka14[[#This Row],[TOP 3 (2)]]</f>
        <v>38</v>
      </c>
      <c r="M22" s="10"/>
      <c r="P22" s="11"/>
      <c r="U22" s="10"/>
      <c r="X22" s="11"/>
      <c r="AC22" s="26"/>
      <c r="AD22" s="34"/>
    </row>
    <row r="23" spans="1:30" x14ac:dyDescent="0.25">
      <c r="A23" s="76" t="s">
        <v>222</v>
      </c>
      <c r="B23" s="77" t="s">
        <v>0</v>
      </c>
      <c r="C23" s="77">
        <v>18005258</v>
      </c>
      <c r="D23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3" s="11"/>
      <c r="I23" s="4">
        <f>_xlfn.XLOOKUP(Tabulka14[[#This Row],[ČÍSLO CLUBU]],'8.5.2024'!E:E,'8.5.2024'!H:H)</f>
        <v>7</v>
      </c>
      <c r="J23" s="4">
        <f>_xlfn.XLOOKUP(Tabulka14[[#This Row],[ČÍSLO CLUBU]],'8.5.2024'!E:E,'8.5.2024'!J:J)</f>
        <v>26</v>
      </c>
      <c r="K23" s="4">
        <f>_xlfn.XLOOKUP(Tabulka14[[#This Row],[ČÍSLO CLUBU]],'8.5.2024'!E:E,'8.5.2024'!K:K)</f>
        <v>0</v>
      </c>
      <c r="L23" s="4">
        <f>Tabulka14[[#This Row],[BRUTTO]]+Tabulka14[[#This Row],[NETTO2]]+Tabulka14[[#This Row],[TOP 3 (2)]]</f>
        <v>33</v>
      </c>
      <c r="M23" s="10"/>
      <c r="P23" s="11"/>
      <c r="U23" s="10"/>
      <c r="X23" s="11"/>
      <c r="AC23" s="26"/>
      <c r="AD23" s="23"/>
    </row>
    <row r="24" spans="1:30" x14ac:dyDescent="0.25">
      <c r="A24" s="76" t="s">
        <v>224</v>
      </c>
      <c r="B24" s="77" t="s">
        <v>111</v>
      </c>
      <c r="C24" s="77">
        <v>6801619</v>
      </c>
      <c r="D24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4" s="11"/>
      <c r="I24" s="4">
        <f>_xlfn.XLOOKUP(Tabulka14[[#This Row],[ČÍSLO CLUBU]],'8.5.2024'!E:E,'8.5.2024'!H:H)</f>
        <v>6</v>
      </c>
      <c r="J24" s="4">
        <f>_xlfn.XLOOKUP(Tabulka14[[#This Row],[ČÍSLO CLUBU]],'8.5.2024'!E:E,'8.5.2024'!J:J)</f>
        <v>43</v>
      </c>
      <c r="K24" s="4">
        <f>_xlfn.XLOOKUP(Tabulka14[[#This Row],[ČÍSLO CLUBU]],'8.5.2024'!E:E,'8.5.2024'!K:K)</f>
        <v>0</v>
      </c>
      <c r="L24" s="4">
        <f>Tabulka14[[#This Row],[BRUTTO]]+Tabulka14[[#This Row],[NETTO2]]+Tabulka14[[#This Row],[TOP 3 (2)]]</f>
        <v>49</v>
      </c>
      <c r="M24" s="10"/>
      <c r="P24" s="11"/>
      <c r="U24" s="10"/>
      <c r="X24" s="11"/>
      <c r="AC24" s="26"/>
      <c r="AD24" s="23"/>
    </row>
    <row r="25" spans="1:30" x14ac:dyDescent="0.25">
      <c r="A25" s="76" t="s">
        <v>226</v>
      </c>
      <c r="B25" s="77" t="s">
        <v>8</v>
      </c>
      <c r="C25" s="77">
        <v>12503401</v>
      </c>
      <c r="D25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5" s="11"/>
      <c r="I25" s="4">
        <f>_xlfn.XLOOKUP(Tabulka14[[#This Row],[ČÍSLO CLUBU]],'8.5.2024'!E:E,'8.5.2024'!H:H)</f>
        <v>6</v>
      </c>
      <c r="J25" s="4">
        <f>_xlfn.XLOOKUP(Tabulka14[[#This Row],[ČÍSLO CLUBU]],'8.5.2024'!E:E,'8.5.2024'!J:J)</f>
        <v>30</v>
      </c>
      <c r="K25" s="4">
        <f>_xlfn.XLOOKUP(Tabulka14[[#This Row],[ČÍSLO CLUBU]],'8.5.2024'!E:E,'8.5.2024'!K:K)</f>
        <v>0</v>
      </c>
      <c r="L25" s="4">
        <f>Tabulka14[[#This Row],[BRUTTO]]+Tabulka14[[#This Row],[NETTO2]]+Tabulka14[[#This Row],[TOP 3 (2)]]</f>
        <v>36</v>
      </c>
      <c r="M25" s="10"/>
      <c r="P25" s="11"/>
      <c r="U25" s="10"/>
      <c r="X25" s="11"/>
      <c r="AC25" s="26"/>
      <c r="AD25" s="23"/>
    </row>
    <row r="26" spans="1:30" x14ac:dyDescent="0.25">
      <c r="A26" s="76" t="s">
        <v>228</v>
      </c>
      <c r="B26" s="77" t="s">
        <v>4</v>
      </c>
      <c r="C26" s="77">
        <v>16402276</v>
      </c>
      <c r="D26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6" s="11"/>
      <c r="I26" s="4">
        <f>_xlfn.XLOOKUP(Tabulka14[[#This Row],[ČÍSLO CLUBU]],'8.5.2024'!E:E,'8.5.2024'!H:H)</f>
        <v>6</v>
      </c>
      <c r="J26" s="4">
        <f>_xlfn.XLOOKUP(Tabulka14[[#This Row],[ČÍSLO CLUBU]],'8.5.2024'!E:E,'8.5.2024'!J:J)</f>
        <v>28</v>
      </c>
      <c r="K26" s="4">
        <f>_xlfn.XLOOKUP(Tabulka14[[#This Row],[ČÍSLO CLUBU]],'8.5.2024'!E:E,'8.5.2024'!K:K)</f>
        <v>0</v>
      </c>
      <c r="L26" s="4">
        <f>Tabulka14[[#This Row],[BRUTTO]]+Tabulka14[[#This Row],[NETTO2]]+Tabulka14[[#This Row],[TOP 3 (2)]]</f>
        <v>34</v>
      </c>
      <c r="M26" s="10"/>
      <c r="P26" s="11"/>
      <c r="U26" s="10"/>
      <c r="X26" s="11"/>
      <c r="AC26" s="26"/>
      <c r="AD26" s="34"/>
    </row>
    <row r="27" spans="1:30" x14ac:dyDescent="0.25">
      <c r="A27" s="76" t="s">
        <v>229</v>
      </c>
      <c r="B27" s="77" t="s">
        <v>83</v>
      </c>
      <c r="C27" s="77">
        <v>1002238</v>
      </c>
      <c r="D27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7" s="11"/>
      <c r="I27" s="4">
        <f>_xlfn.XLOOKUP(Tabulka14[[#This Row],[ČÍSLO CLUBU]],'8.5.2024'!E:E,'8.5.2024'!H:H)</f>
        <v>6</v>
      </c>
      <c r="J27" s="4">
        <f>_xlfn.XLOOKUP(Tabulka14[[#This Row],[ČÍSLO CLUBU]],'8.5.2024'!E:E,'8.5.2024'!J:J)</f>
        <v>30</v>
      </c>
      <c r="K27" s="4">
        <f>_xlfn.XLOOKUP(Tabulka14[[#This Row],[ČÍSLO CLUBU]],'8.5.2024'!E:E,'8.5.2024'!K:K)</f>
        <v>0</v>
      </c>
      <c r="L27" s="4">
        <f>Tabulka14[[#This Row],[BRUTTO]]+Tabulka14[[#This Row],[NETTO2]]+Tabulka14[[#This Row],[TOP 3 (2)]]</f>
        <v>36</v>
      </c>
      <c r="M27" s="10"/>
      <c r="P27" s="11"/>
      <c r="U27" s="10"/>
      <c r="X27" s="11"/>
      <c r="AC27" s="26"/>
      <c r="AD27" s="23"/>
    </row>
    <row r="28" spans="1:30" x14ac:dyDescent="0.25">
      <c r="A28" s="76" t="s">
        <v>231</v>
      </c>
      <c r="B28" s="77" t="s">
        <v>86</v>
      </c>
      <c r="C28" s="77">
        <v>1901561</v>
      </c>
      <c r="D28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8" s="11"/>
      <c r="I28" s="4">
        <f>_xlfn.XLOOKUP(Tabulka14[[#This Row],[ČÍSLO CLUBU]],'8.5.2024'!E:E,'8.5.2024'!H:H)</f>
        <v>6</v>
      </c>
      <c r="J28" s="4">
        <f>_xlfn.XLOOKUP(Tabulka14[[#This Row],[ČÍSLO CLUBU]],'8.5.2024'!E:E,'8.5.2024'!J:J)</f>
        <v>30</v>
      </c>
      <c r="K28" s="4">
        <f>_xlfn.XLOOKUP(Tabulka14[[#This Row],[ČÍSLO CLUBU]],'8.5.2024'!E:E,'8.5.2024'!K:K)</f>
        <v>0</v>
      </c>
      <c r="L28" s="4">
        <f>Tabulka14[[#This Row],[BRUTTO]]+Tabulka14[[#This Row],[NETTO2]]+Tabulka14[[#This Row],[TOP 3 (2)]]</f>
        <v>36</v>
      </c>
      <c r="M28" s="10"/>
      <c r="P28" s="11"/>
      <c r="U28" s="10"/>
      <c r="X28" s="11"/>
      <c r="AC28" s="26"/>
      <c r="AD28" s="23"/>
    </row>
    <row r="29" spans="1:30" x14ac:dyDescent="0.25">
      <c r="A29" s="76" t="s">
        <v>232</v>
      </c>
      <c r="B29" s="77" t="s">
        <v>83</v>
      </c>
      <c r="C29" s="77">
        <v>1005528</v>
      </c>
      <c r="D29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9" s="11"/>
      <c r="I29" s="4">
        <f>_xlfn.XLOOKUP(Tabulka14[[#This Row],[ČÍSLO CLUBU]],'8.5.2024'!E:E,'8.5.2024'!H:H)</f>
        <v>4</v>
      </c>
      <c r="J29" s="4">
        <f>_xlfn.XLOOKUP(Tabulka14[[#This Row],[ČÍSLO CLUBU]],'8.5.2024'!E:E,'8.5.2024'!J:J)</f>
        <v>26</v>
      </c>
      <c r="K29" s="4">
        <f>_xlfn.XLOOKUP(Tabulka14[[#This Row],[ČÍSLO CLUBU]],'8.5.2024'!E:E,'8.5.2024'!K:K)</f>
        <v>0</v>
      </c>
      <c r="L29" s="4">
        <f>Tabulka14[[#This Row],[BRUTTO]]+Tabulka14[[#This Row],[NETTO2]]+Tabulka14[[#This Row],[TOP 3 (2)]]</f>
        <v>30</v>
      </c>
      <c r="M29" s="10"/>
      <c r="P29" s="11"/>
      <c r="U29" s="10"/>
      <c r="X29" s="11"/>
      <c r="AC29" s="26"/>
      <c r="AD29" s="23"/>
    </row>
    <row r="30" spans="1:30" x14ac:dyDescent="0.25">
      <c r="A30" s="76" t="s">
        <v>234</v>
      </c>
      <c r="B30" s="77" t="s">
        <v>21</v>
      </c>
      <c r="C30" s="77">
        <v>13900004</v>
      </c>
      <c r="D30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0" s="11"/>
      <c r="I30" s="4">
        <f>_xlfn.XLOOKUP(Tabulka14[[#This Row],[ČÍSLO CLUBU]],'8.5.2024'!E:E,'8.5.2024'!H:H)</f>
        <v>4</v>
      </c>
      <c r="J30" s="4">
        <f>_xlfn.XLOOKUP(Tabulka14[[#This Row],[ČÍSLO CLUBU]],'8.5.2024'!E:E,'8.5.2024'!J:J)</f>
        <v>18</v>
      </c>
      <c r="K30" s="4">
        <f>_xlfn.XLOOKUP(Tabulka14[[#This Row],[ČÍSLO CLUBU]],'8.5.2024'!E:E,'8.5.2024'!K:K)</f>
        <v>0</v>
      </c>
      <c r="L30" s="4">
        <f>Tabulka14[[#This Row],[BRUTTO]]+Tabulka14[[#This Row],[NETTO2]]+Tabulka14[[#This Row],[TOP 3 (2)]]</f>
        <v>22</v>
      </c>
      <c r="M30" s="10"/>
      <c r="P30" s="11"/>
      <c r="U30" s="10"/>
      <c r="X30" s="11"/>
      <c r="AC30" s="26"/>
      <c r="AD30" s="23"/>
    </row>
    <row r="31" spans="1:30" x14ac:dyDescent="0.25">
      <c r="A31" s="76" t="s">
        <v>236</v>
      </c>
      <c r="B31" s="77" t="s">
        <v>3</v>
      </c>
      <c r="C31" s="77">
        <v>9806114</v>
      </c>
      <c r="D31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1" s="11"/>
      <c r="I31" s="4">
        <f>_xlfn.XLOOKUP(Tabulka14[[#This Row],[ČÍSLO CLUBU]],'8.5.2024'!E:E,'8.5.2024'!H:H)</f>
        <v>3</v>
      </c>
      <c r="J31" s="4">
        <f>_xlfn.XLOOKUP(Tabulka14[[#This Row],[ČÍSLO CLUBU]],'8.5.2024'!E:E,'8.5.2024'!J:J)</f>
        <v>24</v>
      </c>
      <c r="K31" s="4">
        <f>_xlfn.XLOOKUP(Tabulka14[[#This Row],[ČÍSLO CLUBU]],'8.5.2024'!E:E,'8.5.2024'!K:K)</f>
        <v>0</v>
      </c>
      <c r="L31" s="4">
        <f>Tabulka14[[#This Row],[BRUTTO]]+Tabulka14[[#This Row],[NETTO2]]+Tabulka14[[#This Row],[TOP 3 (2)]]</f>
        <v>27</v>
      </c>
      <c r="M31" s="10"/>
      <c r="P31" s="11"/>
      <c r="U31" s="10"/>
      <c r="X31" s="11"/>
      <c r="AC31" s="26"/>
      <c r="AD31" s="34"/>
    </row>
    <row r="32" spans="1:30" x14ac:dyDescent="0.25">
      <c r="A32" s="76" t="s">
        <v>239</v>
      </c>
      <c r="B32" s="77" t="s">
        <v>3</v>
      </c>
      <c r="C32" s="77">
        <v>9809601</v>
      </c>
      <c r="D32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2" s="11"/>
      <c r="I32" s="4">
        <f>_xlfn.XLOOKUP(Tabulka14[[#This Row],[ČÍSLO CLUBU]],'8.5.2024'!E:E,'8.5.2024'!H:H)</f>
        <v>3</v>
      </c>
      <c r="J32" s="4">
        <f>_xlfn.XLOOKUP(Tabulka14[[#This Row],[ČÍSLO CLUBU]],'8.5.2024'!E:E,'8.5.2024'!J:J)</f>
        <v>39</v>
      </c>
      <c r="K32" s="4">
        <f>_xlfn.XLOOKUP(Tabulka14[[#This Row],[ČÍSLO CLUBU]],'8.5.2024'!E:E,'8.5.2024'!K:K)</f>
        <v>0</v>
      </c>
      <c r="L32" s="4">
        <f>Tabulka14[[#This Row],[BRUTTO]]+Tabulka14[[#This Row],[NETTO2]]+Tabulka14[[#This Row],[TOP 3 (2)]]</f>
        <v>42</v>
      </c>
      <c r="M32" s="10"/>
      <c r="P32" s="11"/>
      <c r="U32" s="10"/>
      <c r="X32" s="11"/>
      <c r="AC32" s="26"/>
      <c r="AD32" s="23"/>
    </row>
    <row r="33" spans="1:30" x14ac:dyDescent="0.25">
      <c r="A33" s="76" t="s">
        <v>241</v>
      </c>
      <c r="B33" s="77" t="s">
        <v>1</v>
      </c>
      <c r="C33" s="77">
        <v>15400512</v>
      </c>
      <c r="D33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3" s="11"/>
      <c r="I33" s="4">
        <f>_xlfn.XLOOKUP(Tabulka14[[#This Row],[ČÍSLO CLUBU]],'8.5.2024'!E:E,'8.5.2024'!H:H)</f>
        <v>3</v>
      </c>
      <c r="J33" s="4">
        <f>_xlfn.XLOOKUP(Tabulka14[[#This Row],[ČÍSLO CLUBU]],'8.5.2024'!E:E,'8.5.2024'!J:J)</f>
        <v>45</v>
      </c>
      <c r="K33" s="4">
        <f>_xlfn.XLOOKUP(Tabulka14[[#This Row],[ČÍSLO CLUBU]],'8.5.2024'!E:E,'8.5.2024'!K:K)</f>
        <v>0</v>
      </c>
      <c r="L33" s="4">
        <f>Tabulka14[[#This Row],[BRUTTO]]+Tabulka14[[#This Row],[NETTO2]]+Tabulka14[[#This Row],[TOP 3 (2)]]</f>
        <v>48</v>
      </c>
      <c r="M33" s="10"/>
      <c r="P33" s="11"/>
      <c r="U33" s="10"/>
      <c r="X33" s="11"/>
      <c r="AC33" s="26"/>
      <c r="AD33" s="23"/>
    </row>
    <row r="34" spans="1:30" x14ac:dyDescent="0.25">
      <c r="A34" s="76" t="s">
        <v>243</v>
      </c>
      <c r="B34" s="77" t="s">
        <v>27</v>
      </c>
      <c r="C34" s="77">
        <v>4700847</v>
      </c>
      <c r="D34" s="5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E34" s="29"/>
      <c r="F34" s="29"/>
      <c r="G34" s="29"/>
      <c r="H34" s="31"/>
      <c r="I34" s="29">
        <f>_xlfn.XLOOKUP(Tabulka14[[#This Row],[ČÍSLO CLUBU]],'8.5.2024'!E:E,'8.5.2024'!H:H)</f>
        <v>3</v>
      </c>
      <c r="J34" s="29">
        <f>_xlfn.XLOOKUP(Tabulka14[[#This Row],[ČÍSLO CLUBU]],'8.5.2024'!E:E,'8.5.2024'!J:J)</f>
        <v>32</v>
      </c>
      <c r="K34" s="29">
        <f>_xlfn.XLOOKUP(Tabulka14[[#This Row],[ČÍSLO CLUBU]],'8.5.2024'!E:E,'8.5.2024'!K:K)</f>
        <v>0</v>
      </c>
      <c r="L34" s="29">
        <f>Tabulka14[[#This Row],[BRUTTO]]+Tabulka14[[#This Row],[NETTO2]]+Tabulka14[[#This Row],[TOP 3 (2)]]</f>
        <v>35</v>
      </c>
      <c r="M34" s="30"/>
      <c r="N34" s="29"/>
      <c r="O34" s="29"/>
      <c r="P34" s="31"/>
      <c r="Q34" s="29"/>
      <c r="R34" s="29"/>
      <c r="S34" s="29"/>
      <c r="T34" s="29"/>
      <c r="U34" s="30"/>
      <c r="V34" s="29"/>
      <c r="W34" s="29"/>
      <c r="X34" s="31"/>
      <c r="Y34" s="29"/>
      <c r="Z34" s="29"/>
      <c r="AA34" s="29"/>
      <c r="AB34" s="29"/>
      <c r="AC34" s="32"/>
      <c r="AD34" s="23"/>
    </row>
    <row r="35" spans="1:30" x14ac:dyDescent="0.25">
      <c r="A35" s="76" t="s">
        <v>245</v>
      </c>
      <c r="B35" s="77" t="s">
        <v>7</v>
      </c>
      <c r="C35" s="77">
        <v>7807125</v>
      </c>
      <c r="D35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5" s="11"/>
      <c r="I35" s="4">
        <f>_xlfn.XLOOKUP(Tabulka14[[#This Row],[ČÍSLO CLUBU]],'8.5.2024'!E:E,'8.5.2024'!H:H)</f>
        <v>2</v>
      </c>
      <c r="J35" s="4">
        <f>_xlfn.XLOOKUP(Tabulka14[[#This Row],[ČÍSLO CLUBU]],'8.5.2024'!E:E,'8.5.2024'!J:J)</f>
        <v>31</v>
      </c>
      <c r="K35" s="4">
        <f>_xlfn.XLOOKUP(Tabulka14[[#This Row],[ČÍSLO CLUBU]],'8.5.2024'!E:E,'8.5.2024'!K:K)</f>
        <v>0</v>
      </c>
      <c r="L35" s="4">
        <f>Tabulka14[[#This Row],[BRUTTO]]+Tabulka14[[#This Row],[NETTO2]]+Tabulka14[[#This Row],[TOP 3 (2)]]</f>
        <v>33</v>
      </c>
      <c r="M35" s="10"/>
      <c r="P35" s="11"/>
      <c r="U35" s="10"/>
      <c r="X35" s="11"/>
      <c r="AC35" s="26"/>
      <c r="AD35" s="23"/>
    </row>
    <row r="36" spans="1:30" x14ac:dyDescent="0.25">
      <c r="A36" s="76" t="s">
        <v>275</v>
      </c>
      <c r="B36" s="77" t="s">
        <v>276</v>
      </c>
      <c r="C36" s="77">
        <v>22000044</v>
      </c>
      <c r="D36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6" s="11"/>
      <c r="M36" s="10">
        <f>_xlfn.XLOOKUP(Tabulka14[[#This Row],[ČÍSLO CLUBU]],'12.6.2024'!E:E,'12.6.2024'!H:H)</f>
        <v>19</v>
      </c>
      <c r="N36" s="4">
        <f>_xlfn.XLOOKUP(Tabulka14[[#This Row],[ČÍSLO CLUBU]],'12.6.2024'!E:E,'12.6.2024'!J:J)</f>
        <v>38</v>
      </c>
      <c r="O36" s="4">
        <f>_xlfn.XLOOKUP(Tabulka14[[#This Row],[ČÍSLO CLUBU]],'12.6.2024'!E:E,'12.6.2024'!K:K)</f>
        <v>10</v>
      </c>
      <c r="P36" s="11">
        <f>Tabulka14[[#This Row],[BRUTTO 4 ]]+Tabulka14[[#This Row],[NETTO    5]]+Tabulka14[[#This Row],[TOP 3 (2)2]]</f>
        <v>67</v>
      </c>
      <c r="U36" s="10"/>
      <c r="X36" s="11"/>
      <c r="AC36" s="26"/>
      <c r="AD36" s="23"/>
    </row>
    <row r="37" spans="1:30" x14ac:dyDescent="0.25">
      <c r="A37" s="76" t="s">
        <v>283</v>
      </c>
      <c r="B37" s="77" t="s">
        <v>111</v>
      </c>
      <c r="C37" s="77">
        <v>6800932</v>
      </c>
      <c r="D37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7" s="11"/>
      <c r="M37" s="10">
        <f>_xlfn.XLOOKUP(Tabulka14[[#This Row],[ČÍSLO CLUBU]],'12.6.2024'!E:E,'12.6.2024'!H:H)</f>
        <v>10</v>
      </c>
      <c r="N37" s="4">
        <f>_xlfn.XLOOKUP(Tabulka14[[#This Row],[ČÍSLO CLUBU]],'12.6.2024'!E:E,'12.6.2024'!J:J)</f>
        <v>28</v>
      </c>
      <c r="O37" s="4">
        <f>_xlfn.XLOOKUP(Tabulka14[[#This Row],[ČÍSLO CLUBU]],'12.6.2024'!E:E,'12.6.2024'!K:K)</f>
        <v>0</v>
      </c>
      <c r="P37" s="11">
        <f>Tabulka14[[#This Row],[BRUTTO 4 ]]+Tabulka14[[#This Row],[NETTO    5]]+Tabulka14[[#This Row],[TOP 3 (2)2]]</f>
        <v>38</v>
      </c>
      <c r="U37" s="10"/>
      <c r="X37" s="11"/>
      <c r="AC37" s="26"/>
      <c r="AD37" s="23"/>
    </row>
    <row r="38" spans="1:30" x14ac:dyDescent="0.25">
      <c r="A38" s="76" t="s">
        <v>297</v>
      </c>
      <c r="B38" s="77" t="s">
        <v>7</v>
      </c>
      <c r="C38" s="77">
        <v>7806421</v>
      </c>
      <c r="D38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8" s="11"/>
      <c r="M38" s="10"/>
      <c r="P38" s="11"/>
      <c r="Q38" s="4">
        <f>_xlfn.XLOOKUP(Tabulka14[[#This Row],[ČÍSLO CLUBU]],'24.7.2024'!E:E,'24.7.2024'!H:H)</f>
        <v>23</v>
      </c>
      <c r="R38" s="4">
        <f>_xlfn.XLOOKUP(Tabulka14[[#This Row],[ČÍSLO CLUBU]],'24.7.2024'!E:E,'24.7.2024'!J:J)</f>
        <v>37</v>
      </c>
      <c r="S38" s="4">
        <f>_xlfn.XLOOKUP(Tabulka14[[#This Row],[ČÍSLO CLUBU]],'24.7.2024'!E:E,'24.7.2024'!K:K)</f>
        <v>30</v>
      </c>
      <c r="T38" s="4">
        <f>Tabulka14[[#This Row],[BRUTTO 7]]+Tabulka14[[#This Row],[NETTO    8]]+Tabulka14[[#This Row],[TOP 3 (2)22]]</f>
        <v>90</v>
      </c>
      <c r="U38" s="10"/>
      <c r="X38" s="11"/>
      <c r="AC38" s="26"/>
      <c r="AD38" s="23"/>
    </row>
    <row r="39" spans="1:30" x14ac:dyDescent="0.25">
      <c r="A39" s="76" t="s">
        <v>300</v>
      </c>
      <c r="B39" s="77" t="s">
        <v>3</v>
      </c>
      <c r="C39" s="77">
        <v>9808205</v>
      </c>
      <c r="D39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9" s="11"/>
      <c r="M39" s="10"/>
      <c r="P39" s="11"/>
      <c r="Q39" s="4">
        <f>_xlfn.XLOOKUP(Tabulka14[[#This Row],[ČÍSLO CLUBU]],'24.7.2024'!E:E,'24.7.2024'!H:H)</f>
        <v>13</v>
      </c>
      <c r="R39" s="4">
        <f>_xlfn.XLOOKUP(Tabulka14[[#This Row],[ČÍSLO CLUBU]],'24.7.2024'!E:E,'24.7.2024'!J:J)</f>
        <v>37</v>
      </c>
      <c r="S39" s="4">
        <f>_xlfn.XLOOKUP(Tabulka14[[#This Row],[ČÍSLO CLUBU]],'24.7.2024'!E:E,'24.7.2024'!K:K)</f>
        <v>20</v>
      </c>
      <c r="T39" s="4">
        <f>Tabulka14[[#This Row],[BRUTTO 7]]+Tabulka14[[#This Row],[NETTO    8]]+Tabulka14[[#This Row],[TOP 3 (2)22]]</f>
        <v>70</v>
      </c>
      <c r="U39" s="10"/>
      <c r="X39" s="11"/>
      <c r="AC39" s="26"/>
      <c r="AD39" s="22"/>
    </row>
    <row r="40" spans="1:30" x14ac:dyDescent="0.25">
      <c r="A40" s="76" t="s">
        <v>304</v>
      </c>
      <c r="B40" s="77" t="s">
        <v>7</v>
      </c>
      <c r="C40" s="77">
        <v>7801933</v>
      </c>
      <c r="D40" s="23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40" s="11"/>
      <c r="M40" s="10"/>
      <c r="P40" s="11"/>
      <c r="Q40" s="4">
        <f>_xlfn.XLOOKUP(Tabulka14[[#This Row],[ČÍSLO CLUBU]],'24.7.2024'!E:E,'24.7.2024'!H:H)</f>
        <v>11</v>
      </c>
      <c r="R40" s="4">
        <f>_xlfn.XLOOKUP(Tabulka14[[#This Row],[ČÍSLO CLUBU]],'24.7.2024'!E:E,'24.7.2024'!J:J)</f>
        <v>36</v>
      </c>
      <c r="S40" s="4">
        <f>_xlfn.XLOOKUP(Tabulka14[[#This Row],[ČÍSLO CLUBU]],'24.7.2024'!E:E,'24.7.2024'!K:K)</f>
        <v>10</v>
      </c>
      <c r="T40" s="4">
        <f>Tabulka14[[#This Row],[BRUTTO 7]]+Tabulka14[[#This Row],[NETTO    8]]+Tabulka14[[#This Row],[TOP 3 (2)22]]</f>
        <v>57</v>
      </c>
      <c r="U40" s="10"/>
      <c r="X40" s="11"/>
      <c r="AC40" s="26"/>
      <c r="AD40" s="23"/>
    </row>
    <row r="41" spans="1:30" ht="15.75" thickBot="1" x14ac:dyDescent="0.3">
      <c r="A41" s="40"/>
      <c r="B41" s="45"/>
      <c r="C41" s="45"/>
      <c r="D41" s="24">
        <f>COUNT(Tabulka14[[#This Row],[17.04.2024]],Tabulka14[[#This Row],[08.05.2024]],Tabulka14[[#This Row],[12.06.2024]],Tabulka14[[#This Row],[24.07.2024]],Tabulka14[[#This Row],[11.09.2024]],Tabulka14[[#This Row],[ŘÍJEN]],#REF!,#REF!,#REF!)</f>
        <v>0</v>
      </c>
      <c r="E41" s="13"/>
      <c r="F41" s="13"/>
      <c r="G41" s="13"/>
      <c r="H41" s="14"/>
      <c r="I41" s="13"/>
      <c r="J41" s="13"/>
      <c r="K41" s="13"/>
      <c r="L41" s="13"/>
      <c r="M41" s="12"/>
      <c r="N41" s="13"/>
      <c r="O41" s="13"/>
      <c r="P41" s="14"/>
      <c r="Q41" s="13"/>
      <c r="R41" s="13"/>
      <c r="S41" s="13"/>
      <c r="T41" s="13"/>
      <c r="U41" s="12"/>
      <c r="V41" s="13"/>
      <c r="W41" s="13"/>
      <c r="X41" s="14"/>
      <c r="Y41" s="13"/>
      <c r="Z41" s="13"/>
      <c r="AA41" s="13"/>
      <c r="AB41" s="13"/>
      <c r="AC41" s="27"/>
      <c r="AD41" s="24"/>
    </row>
    <row r="42" spans="1:30" ht="15.75" thickBot="1" x14ac:dyDescent="0.3">
      <c r="A42" s="54" t="s">
        <v>56</v>
      </c>
      <c r="B42" s="46">
        <f>SUBTOTAL(103,Tabulka14[CLUB])</f>
        <v>39</v>
      </c>
      <c r="C42" s="46"/>
      <c r="D42" s="35"/>
      <c r="E42" s="36"/>
      <c r="F42" s="35"/>
      <c r="G42" s="35"/>
      <c r="H42" s="37"/>
      <c r="I42" s="35"/>
      <c r="J42" s="35"/>
      <c r="K42" s="35"/>
      <c r="L42" s="35"/>
      <c r="M42" s="36"/>
      <c r="N42" s="35"/>
      <c r="O42" s="35"/>
      <c r="P42" s="37"/>
      <c r="Q42" s="35"/>
      <c r="R42" s="35"/>
      <c r="S42" s="35"/>
      <c r="T42" s="35"/>
      <c r="U42" s="36"/>
      <c r="V42" s="35"/>
      <c r="W42" s="35"/>
      <c r="X42" s="37"/>
      <c r="Y42" s="35"/>
      <c r="Z42" s="35"/>
      <c r="AA42" s="35"/>
      <c r="AB42" s="35"/>
      <c r="AC42" s="38"/>
      <c r="AD42" s="39"/>
    </row>
    <row r="43" spans="1:30" x14ac:dyDescent="0.25">
      <c r="A43" s="42"/>
      <c r="B43" s="47"/>
      <c r="C43" s="47"/>
    </row>
  </sheetData>
  <conditionalFormatting sqref="A43:A1048576 A1:A41 C2:C41 C43:C1048576">
    <cfRule type="duplicateValues" dxfId="129" priority="2"/>
  </conditionalFormatting>
  <conditionalFormatting sqref="C1">
    <cfRule type="duplicateValues" dxfId="128" priority="1"/>
  </conditionalFormatting>
  <hyperlinks>
    <hyperlink ref="A5" r:id="rId1" tooltip="BŘÍZOVÁ Eliška" display="https://www.cgf.cz/cz/turnaje/turnaje-vyhledavani/turnaj/vysledkova-listina-hrace?id=915695289&amp;categoryId=922620160&amp;golferId=87131445" xr:uid="{BA20A081-4E02-4021-8908-FC311BA90249}"/>
    <hyperlink ref="A2" r:id="rId2" tooltip="BONHOMME HANKEOVÁ Zuzana" display="https://www.cgf.cz/cz/turnaje/turnaje-vyhledavani/turnaj/vysledkova-listina-hrace?id=915695289&amp;categoryId=922620160&amp;golferId=51780206" xr:uid="{5E8E465D-7B92-4EBB-AA4A-F3FE8C34F588}"/>
    <hyperlink ref="A10" r:id="rId3" tooltip="PAVLÍČKOVÁ Anežka" display="https://www.cgf.cz/cz/turnaje/turnaje-vyhledavani/turnaj/vysledkova-listina-hrace?id=929994145&amp;categoryId=929994162&amp;golferId=62901655" xr:uid="{29A640E6-D6E0-466B-A98A-84B99A962AB3}"/>
    <hyperlink ref="A11" r:id="rId4" tooltip="STUDECKÁ Petra" display="https://www.cgf.cz/cz/turnaje/turnaje-vyhledavani/turnaj/vysledkova-listina-hrace?id=929994145&amp;categoryId=929994162&amp;golferId=450873628" xr:uid="{AC706EDF-31CB-4628-9580-3C5C557C45EB}"/>
    <hyperlink ref="A12" r:id="rId5" tooltip="LEE Sunyoung" display="https://www.cgf.cz/cz/turnaje/turnaje-vyhledavani/turnaj/vysledkova-listina-hrace?id=929994145&amp;categoryId=929994162&amp;golferId=724399896" xr:uid="{009401DA-5421-4E10-A517-8DF6339AF9EC}"/>
    <hyperlink ref="A13" r:id="rId6" tooltip="JÄHNKE Jana" display="https://www.cgf.cz/cz/turnaje/turnaje-vyhledavani/turnaj/vysledkova-listina-hrace?id=929994145&amp;categoryId=929994162&amp;golferId=95812867" xr:uid="{ACBFAC61-B6B2-4861-BC82-F2593C489CA5}"/>
    <hyperlink ref="A14" r:id="rId7" tooltip="NOVOTNÁ Andrea" display="https://www.cgf.cz/cz/turnaje/turnaje-vyhledavani/turnaj/vysledkova-listina-hrace?id=929994145&amp;categoryId=929994162&amp;golferId=82736121" xr:uid="{AFAB9800-781B-4C26-B15D-212E41B87425}"/>
    <hyperlink ref="A6" r:id="rId8" tooltip="SELLNEROVÁ Monika" display="https://www.cgf.cz/cz/turnaje/turnaje-vyhledavani/turnaj/vysledkova-listina-hrace?id=929994145&amp;categoryId=929994162&amp;golferId=620943079" xr:uid="{6CA33E76-BDA2-472E-9930-E3FFBA77FF64}"/>
    <hyperlink ref="A15" r:id="rId9" tooltip="AN Youri" display="https://www.cgf.cz/cz/turnaje/turnaje-vyhledavani/turnaj/vysledkova-listina-hrace?id=929994145&amp;categoryId=929994162&amp;golferId=814510828" xr:uid="{4F0E6106-51C3-48E7-B90D-CDBCA0003400}"/>
    <hyperlink ref="A7" r:id="rId10" tooltip="DOKOUPILOVÁ Milena" display="https://www.cgf.cz/cz/turnaje/turnaje-vyhledavani/turnaj/vysledkova-listina-hrace?id=929994145&amp;categoryId=929994162&amp;golferId=75817807" xr:uid="{0CBD9E76-EBE6-48C0-8D45-CB0C494B7206}"/>
    <hyperlink ref="A16" r:id="rId11" tooltip="SUNG Sooyeun" display="https://www.cgf.cz/cz/turnaje/turnaje-vyhledavani/turnaj/vysledkova-listina-hrace?id=929994145&amp;categoryId=929994162&amp;golferId=682868628" xr:uid="{2F5BED0B-06CD-4437-9DCD-1133F437A2B9}"/>
    <hyperlink ref="A17" r:id="rId12" tooltip="MATERNOVÁ Alena" display="https://www.cgf.cz/cz/turnaje/turnaje-vyhledavani/turnaj/vysledkova-listina-hrace?id=929994145&amp;categoryId=929994162&amp;golferId=47007496" xr:uid="{48B3FEEC-FE50-4F11-BF75-D0F9F2E22C56}"/>
    <hyperlink ref="A18" r:id="rId13" tooltip="FUČÍKOVÁ Alena" display="https://www.cgf.cz/cz/turnaje/turnaje-vyhledavani/turnaj/vysledkova-listina-hrace?id=929994145&amp;categoryId=929994162&amp;golferId=397847732" xr:uid="{4B152ED6-1CBC-4A2D-9302-0FB5F80E3B5C}"/>
    <hyperlink ref="A19" r:id="rId14" tooltip="BALŠÁNKOVÁ Petra" display="https://www.cgf.cz/cz/turnaje/turnaje-vyhledavani/turnaj/vysledkova-listina-hrace?id=929994145&amp;categoryId=929994162&amp;golferId=669048138" xr:uid="{38E465AD-05A2-402F-BFC8-43EB13874A35}"/>
    <hyperlink ref="A8" r:id="rId15" tooltip="ZAPLETALOVÁ Iva" display="https://www.cgf.cz/cz/turnaje/turnaje-vyhledavani/turnaj/vysledkova-listina-hrace?id=929994145&amp;categoryId=929994162&amp;golferId=317687526" xr:uid="{E9E4E029-DCD5-4877-8F4B-8EADC6DBED17}"/>
    <hyperlink ref="A20" r:id="rId16" tooltip="DVOŘÁKOVÁ Irena" display="https://www.cgf.cz/cz/turnaje/turnaje-vyhledavani/turnaj/vysledkova-listina-hrace?id=929994145&amp;categoryId=929994162&amp;golferId=70700388" xr:uid="{F64C19DD-6485-4466-AE05-026AF2C442B1}"/>
    <hyperlink ref="A3" r:id="rId17" tooltip="PANENKOVÁ Soňa" display="https://www.cgf.cz/cz/turnaje/turnaje-vyhledavani/turnaj/vysledkova-listina-hrace?id=929994145&amp;categoryId=929994162&amp;golferId=298742298" xr:uid="{C19FEBAE-EA6B-4FEB-8282-E1332AC5096F}"/>
    <hyperlink ref="A21" r:id="rId18" tooltip="MOKRÁČKOVÁ Dana" display="https://www.cgf.cz/cz/turnaje/turnaje-vyhledavani/turnaj/vysledkova-listina-hrace?id=929994145&amp;categoryId=929994162&amp;golferId=413172709" xr:uid="{6B186BB4-9680-4011-9832-7FC088E9AC0E}"/>
    <hyperlink ref="A22" r:id="rId19" tooltip="CAITHAMLOVÁ Erika" display="https://www.cgf.cz/cz/turnaje/turnaje-vyhledavani/turnaj/vysledkova-listina-hrace?id=929994145&amp;categoryId=929994162&amp;golferId=357552225" xr:uid="{54C83DCA-A0EB-4576-A08E-61879C16B14F}"/>
    <hyperlink ref="A23" r:id="rId20" tooltip="ČERNÁ Jitka" display="https://www.cgf.cz/cz/turnaje/turnaje-vyhledavani/turnaj/vysledkova-listina-hrace?id=929994145&amp;categoryId=929994162&amp;golferId=35131549" xr:uid="{6F71E078-D978-4949-83D1-0740C955DF4B}"/>
    <hyperlink ref="A24" r:id="rId21" tooltip="CULKOVÁ Michaela" display="https://www.cgf.cz/cz/turnaje/turnaje-vyhledavani/turnaj/vysledkova-listina-hrace?id=929994145&amp;categoryId=929994162&amp;golferId=708551965" xr:uid="{9180BBAB-C93F-4145-9094-2B6A45AD1EF0}"/>
    <hyperlink ref="A25" r:id="rId22" tooltip="KŘÍŽKOVÁ Martina" display="https://www.cgf.cz/cz/turnaje/turnaje-vyhledavani/turnaj/vysledkova-listina-hrace?id=929994145&amp;categoryId=929994162&amp;golferId=23162314" xr:uid="{8A47E558-7674-4065-9237-F4E3EC62E3A6}"/>
    <hyperlink ref="A26" r:id="rId23" tooltip="TROJANOVÁ Petra" display="https://www.cgf.cz/cz/turnaje/turnaje-vyhledavani/turnaj/vysledkova-listina-hrace?id=929994145&amp;categoryId=929994162&amp;golferId=114011479" xr:uid="{4B09ED15-0627-4A71-BC98-19FD6347B264}"/>
    <hyperlink ref="A27" r:id="rId24" tooltip="ŠAFÁŘOVÁ Monika" display="https://www.cgf.cz/cz/turnaje/turnaje-vyhledavani/turnaj/vysledkova-listina-hrace?id=929994145&amp;categoryId=929994162&amp;golferId=290193217" xr:uid="{EF866664-F110-4A54-AE91-E7BCAF72AD69}"/>
    <hyperlink ref="A28" r:id="rId25" tooltip="ŠÍMOVÁ Naďa" display="https://www.cgf.cz/cz/turnaje/turnaje-vyhledavani/turnaj/vysledkova-listina-hrace?id=929994145&amp;categoryId=929994162&amp;golferId=87722790" xr:uid="{6ABE14CE-2B61-4423-B04F-9E64E378774C}"/>
    <hyperlink ref="A29" r:id="rId26" tooltip="PAVLÍČKOVÁ Kateřina" display="https://www.cgf.cz/cz/turnaje/turnaje-vyhledavani/turnaj/vysledkova-listina-hrace?id=929994145&amp;categoryId=929994162&amp;golferId=58212204" xr:uid="{ED2FE4F6-5CD9-411E-AD8C-C332B1379167}"/>
    <hyperlink ref="A30" r:id="rId27" tooltip="VINTROVÁ Lucie" display="https://www.cgf.cz/cz/turnaje/turnaje-vyhledavani/turnaj/vysledkova-listina-hrace?id=929994145&amp;categoryId=929994162&amp;golferId=11204552" xr:uid="{E81E230B-6B77-40CD-B92F-975E21C0176F}"/>
    <hyperlink ref="A31" r:id="rId28" tooltip="MOLNÁROVÁ Monika" display="https://www.cgf.cz/cz/turnaje/turnaje-vyhledavani/turnaj/vysledkova-listina-hrace?id=929994145&amp;categoryId=929994162&amp;golferId=481249478" xr:uid="{B7E16275-C697-4593-A72F-99A599AE64FF}"/>
    <hyperlink ref="A32" r:id="rId29" tooltip="STIEGEROVÁ Renáta" display="https://www.cgf.cz/cz/turnaje/turnaje-vyhledavani/turnaj/vysledkova-listina-hrace?id=929994145&amp;categoryId=929994162&amp;golferId=653494529" xr:uid="{30A4BAA7-3F15-40CF-A4E6-A4D551A1217A}"/>
    <hyperlink ref="A33" r:id="rId30" tooltip="HWANG Yelin" display="https://www.cgf.cz/cz/turnaje/turnaje-vyhledavani/turnaj/vysledkova-listina-hrace?id=929994145&amp;categoryId=929994162&amp;golferId=646496389" xr:uid="{81539DC8-1DDA-4AFA-B90A-C2DD69277942}"/>
    <hyperlink ref="A34" r:id="rId31" tooltip="OLIVOVÁ Jana" display="https://www.cgf.cz/cz/turnaje/turnaje-vyhledavani/turnaj/vysledkova-listina-hrace?id=929994145&amp;categoryId=929994162&amp;golferId=432655169" xr:uid="{CF8E19FF-D8A8-4D13-B2D3-35703C81905C}"/>
    <hyperlink ref="A35" r:id="rId32" tooltip="BULOVÁ Jana" display="https://www.cgf.cz/cz/turnaje/turnaje-vyhledavani/turnaj/vysledkova-listina-hrace?id=929994145&amp;categoryId=929994162&amp;golferId=438448553" xr:uid="{399F7129-8179-4250-96D1-2D4620850EC6}"/>
    <hyperlink ref="A36" r:id="rId33" tooltip="JEHLIČKOVÁ Marie" display="https://www.cgf.cz/cz/turnaje/turnaje-vyhledavani/turnaj/vysledkova-listina-hrace?id=944014256&amp;categoryId=944014273&amp;golferId=36678084" xr:uid="{DB6547D5-006E-4373-B680-1CE764051A0A}"/>
    <hyperlink ref="A4" r:id="rId34" tooltip="SVOBODOVÁ Markéta" display="https://www.cgf.cz/cz/turnaje/turnaje-vyhledavani/turnaj/vysledkova-listina-hrace?id=944014256&amp;categoryId=944014273&amp;golferId=529694318" xr:uid="{9786FF28-8C70-4D4A-9918-BB3D75277540}"/>
    <hyperlink ref="A37" r:id="rId35" tooltip="ŠIMÁK Monika" display="https://www.cgf.cz/cz/turnaje/turnaje-vyhledavani/turnaj/vysledkova-listina-hrace?id=944014256&amp;categoryId=944014273&amp;golferId=416913110" xr:uid="{38576A4D-154F-4418-80A3-CC6B5365F538}"/>
    <hyperlink ref="A9" r:id="rId36" tooltip="FOLTÝNOVÁ Šárka" display="https://www.cgf.cz/cz/turnaje/turnaje-vyhledavani/turnaj/vysledkova-listina-hrace?id=944014256&amp;categoryId=944014273&amp;golferId=36070267" xr:uid="{412E15F4-94AE-491C-A091-E83072F0EF9F}"/>
    <hyperlink ref="A38" r:id="rId37" tooltip="JANČOKOVÁ Martina" display="https://www.cgf.cz/cz/turnaje/turnaje-vyhledavani/turnaj/vysledkova-listina-hrace?id=944014359&amp;categoryId=944014376&amp;golferId=389474977" xr:uid="{AFFDC0D9-3953-4FCD-81D1-F57BEFE5B74E}"/>
    <hyperlink ref="A39" r:id="rId38" tooltip="PRÁGEROVÁ Renata" display="https://www.cgf.cz/cz/turnaje/turnaje-vyhledavani/turnaj/vysledkova-listina-hrace?id=944014359&amp;categoryId=944014376&amp;golferId=86177829" xr:uid="{C73C32DD-F844-45F4-912F-C824BDE24A0D}"/>
    <hyperlink ref="A40" r:id="rId39" tooltip="HOROVÁ Michaela" display="https://www.cgf.cz/cz/turnaje/turnaje-vyhledavani/turnaj/vysledkova-listina-hrace?id=944014359&amp;categoryId=944014376&amp;golferId=8727248" xr:uid="{06A8B1EC-4946-46C4-929B-888FDE124031}"/>
  </hyperlinks>
  <pageMargins left="0.18" right="0.17" top="0.43" bottom="0.38" header="0.3" footer="0.3"/>
  <pageSetup paperSize="9" scale="34" orientation="portrait" r:id="rId40"/>
  <tableParts count="1">
    <tablePart r:id="rId4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2C5D9-CFEC-4BB5-8107-4DF5AC55F616}">
  <sheetPr>
    <tabColor rgb="FFFF0000"/>
    <pageSetUpPr fitToPage="1"/>
  </sheetPr>
  <dimension ref="A1:AD75"/>
  <sheetViews>
    <sheetView tabSelected="1" zoomScaleNormal="100" workbookViewId="0">
      <pane ySplit="1" topLeftCell="A2" activePane="bottomLeft" state="frozen"/>
      <selection pane="bottomLeft" activeCell="B26" sqref="B26"/>
    </sheetView>
  </sheetViews>
  <sheetFormatPr defaultRowHeight="15" x14ac:dyDescent="0.25"/>
  <cols>
    <col min="1" max="1" width="21.28515625" style="43" customWidth="1"/>
    <col min="2" max="2" width="12.7109375" style="48" customWidth="1"/>
    <col min="3" max="3" width="14.7109375" style="48" bestFit="1" customWidth="1"/>
    <col min="4" max="4" width="12.140625" style="25" customWidth="1"/>
    <col min="5" max="7" width="6.42578125" style="4" customWidth="1"/>
    <col min="8" max="8" width="9.5703125" style="4" customWidth="1"/>
    <col min="9" max="11" width="6.42578125" style="4" customWidth="1"/>
    <col min="12" max="12" width="9.5703125" style="4" customWidth="1"/>
    <col min="13" max="15" width="6.42578125" style="4" customWidth="1"/>
    <col min="16" max="16" width="9.5703125" style="4" customWidth="1"/>
    <col min="17" max="19" width="6.42578125" style="4" customWidth="1"/>
    <col min="20" max="20" width="9.5703125" style="4" customWidth="1"/>
    <col min="21" max="23" width="6.42578125" style="4" customWidth="1"/>
    <col min="24" max="24" width="9.5703125" style="4" customWidth="1"/>
    <col min="25" max="27" width="6.42578125" style="4" customWidth="1"/>
    <col min="28" max="28" width="9.5703125" style="4" customWidth="1"/>
    <col min="29" max="29" width="18.5703125" style="25" bestFit="1" customWidth="1"/>
    <col min="30" max="30" width="8.42578125" style="25" customWidth="1"/>
    <col min="31" max="16384" width="9.140625" style="4"/>
  </cols>
  <sheetData>
    <row r="1" spans="1:30" s="5" customFormat="1" ht="49.5" customHeight="1" thickBot="1" x14ac:dyDescent="0.25">
      <c r="A1" s="41" t="s">
        <v>45</v>
      </c>
      <c r="B1" s="44" t="s">
        <v>37</v>
      </c>
      <c r="C1" s="44" t="s">
        <v>38</v>
      </c>
      <c r="D1" s="33" t="s">
        <v>39</v>
      </c>
      <c r="E1" s="7" t="s">
        <v>40</v>
      </c>
      <c r="F1" s="7" t="s">
        <v>41</v>
      </c>
      <c r="G1" s="7" t="s">
        <v>42</v>
      </c>
      <c r="H1" s="78" t="s">
        <v>308</v>
      </c>
      <c r="I1" s="6" t="s">
        <v>43</v>
      </c>
      <c r="J1" s="7" t="s">
        <v>48</v>
      </c>
      <c r="K1" s="7" t="s">
        <v>47</v>
      </c>
      <c r="L1" s="79" t="s">
        <v>309</v>
      </c>
      <c r="M1" s="15" t="s">
        <v>70</v>
      </c>
      <c r="N1" s="7" t="s">
        <v>310</v>
      </c>
      <c r="O1" s="7" t="s">
        <v>49</v>
      </c>
      <c r="P1" s="79" t="s">
        <v>311</v>
      </c>
      <c r="Q1" s="7" t="s">
        <v>46</v>
      </c>
      <c r="R1" s="7" t="s">
        <v>50</v>
      </c>
      <c r="S1" s="7" t="s">
        <v>51</v>
      </c>
      <c r="T1" s="78" t="s">
        <v>312</v>
      </c>
      <c r="U1" s="91" t="s">
        <v>76</v>
      </c>
      <c r="V1" s="7" t="s">
        <v>52</v>
      </c>
      <c r="W1" s="7" t="s">
        <v>53</v>
      </c>
      <c r="X1" s="79" t="s">
        <v>313</v>
      </c>
      <c r="Y1" s="7" t="s">
        <v>315</v>
      </c>
      <c r="Z1" s="7" t="s">
        <v>54</v>
      </c>
      <c r="AA1" s="7" t="s">
        <v>55</v>
      </c>
      <c r="AB1" s="7" t="s">
        <v>314</v>
      </c>
      <c r="AC1" s="19" t="s">
        <v>316</v>
      </c>
      <c r="AD1" s="20" t="s">
        <v>44</v>
      </c>
    </row>
    <row r="2" spans="1:30" x14ac:dyDescent="0.25">
      <c r="A2" s="76" t="s">
        <v>88</v>
      </c>
      <c r="B2" s="77" t="s">
        <v>4</v>
      </c>
      <c r="C2" s="77">
        <v>16402292</v>
      </c>
      <c r="D2" s="52">
        <f>COUNT(Tabulka1[[#This Row],[17.04.2024]],Tabulka1[[#This Row],[08.05.2024]],Tabulka1[[#This Row],[12.06.2024]],Tabulka1[[#This Row],[24.07.2024]],Tabulka1[[#This Row],[11.09.2024]],Tabulka1[[#This Row],[ŘÍJEN]],#REF!,#REF!,#REF!)</f>
        <v>4</v>
      </c>
      <c r="E2" s="9">
        <f>_xlfn.XLOOKUP(Tabulka1[[#This Row],[ČÍSLO CLUBU]],'17.4.2024'!E:E,'17.4.2024'!H:H)</f>
        <v>21</v>
      </c>
      <c r="F2" s="9">
        <f>_xlfn.XLOOKUP(Tabulka1[[#This Row],[ČÍSLO CLUBU]],'17.4.2024'!E:E,'17.4.2024'!J:J)</f>
        <v>33</v>
      </c>
      <c r="G2" s="9">
        <f>_xlfn.XLOOKUP(Tabulka1[[#This Row],[ČÍSLO CLUBU]],'17.4.2024'!E:E,'17.4.2024'!K:K)</f>
        <v>10</v>
      </c>
      <c r="H2" s="81">
        <f>Tabulka1[[#This Row],[TOP 3]]+Tabulka1[[#This Row],[NETTO]]+Tabulka1[[#This Row],[BRUTTO ]]</f>
        <v>64</v>
      </c>
      <c r="I2" s="9">
        <f>_xlfn.XLOOKUP(Tabulka1[[#This Row],[ČÍSLO CLUBU]],'8.5.2024'!E:E,'8.5.2024'!H:H)</f>
        <v>27</v>
      </c>
      <c r="J2" s="9">
        <f>_xlfn.XLOOKUP(Tabulka1[[#This Row],[ČÍSLO CLUBU]],'8.5.2024'!E:E,'8.5.2024'!J:J)</f>
        <v>39</v>
      </c>
      <c r="K2" s="9">
        <f>_xlfn.XLOOKUP(Tabulka1[[#This Row],[ČÍSLO CLUBU]],'8.5.2024'!E:E,'8.5.2024'!K:K)</f>
        <v>30</v>
      </c>
      <c r="L2" s="83">
        <f>Tabulka1[[#This Row],[TOP 3 (2)]]+Tabulka1[[#This Row],[NETTO2]]+Tabulka1[[#This Row],[BRUTTO]]</f>
        <v>96</v>
      </c>
      <c r="M2" s="8">
        <f>_xlfn.XLOOKUP(Tabulka1[[#This Row],[ČÍSLO CLUBU]],'12.6.2024'!E:E,'12.6.2024'!H:H)</f>
        <v>22</v>
      </c>
      <c r="N2" s="9">
        <f>_xlfn.XLOOKUP(Tabulka1[[#This Row],[ČÍSLO CLUBU]],'12.6.2024'!E:E,'12.6.2024'!J:J)</f>
        <v>34</v>
      </c>
      <c r="O2" s="9">
        <f>_xlfn.XLOOKUP(Tabulka1[[#This Row],[ČÍSLO CLUBU]],'12.6.2024'!E:E,'12.6.2024'!K:K)</f>
        <v>0</v>
      </c>
      <c r="P2" s="81">
        <f>Tabulka1[[#This Row],[TOP 3 (2)2]]+Tabulka1[[#This Row],[NETTO    5]]+Tabulka1[[#This Row],[BRUTTO 4 ]]</f>
        <v>56</v>
      </c>
      <c r="Q2" s="9"/>
      <c r="R2" s="9"/>
      <c r="S2" s="9"/>
      <c r="T2" s="9"/>
      <c r="U2" s="8">
        <f>_xlfn.XLOOKUP(Tabulka1[[#This Row],[ČÍSLO CLUBU]],'11.9.2024 - x2'!E:E,'11.9.2024 - x2'!L:L)</f>
        <v>46</v>
      </c>
      <c r="V2" s="9">
        <f>_xlfn.XLOOKUP(Tabulka1[[#This Row],[ČÍSLO CLUBU]],'11.9.2024 - x2'!E:E,'11.9.2024 - x2'!J:J)</f>
        <v>35</v>
      </c>
      <c r="W2" s="9">
        <f>_xlfn.XLOOKUP(Tabulka1[[#This Row],[ČÍSLO CLUBU]],'11.9.2024 - x2'!E:E,'11.9.2024 - x2'!K:K)</f>
        <v>20</v>
      </c>
      <c r="X2" s="81">
        <f>Tabulka1[[#This Row],[TOP 3 (2)23]]+Tabulka1[[#This Row],[NETTO 11]]+Tabulka1[[#This Row],[BRUTTO x2]]</f>
        <v>101</v>
      </c>
      <c r="Y2" s="9"/>
      <c r="Z2" s="9"/>
      <c r="AA2" s="9"/>
      <c r="AB2" s="9"/>
      <c r="AC2" s="93">
        <f>Tabulka1[[#This Row],[17.04.2024]]+Tabulka1[[#This Row],[08.05.2024]]+Tabulka1[[#This Row],[12.06.2024]]+Tabulka1[[#This Row],[11.09.2024]]</f>
        <v>317</v>
      </c>
      <c r="AD2" s="49" t="s">
        <v>57</v>
      </c>
    </row>
    <row r="3" spans="1:30" x14ac:dyDescent="0.25">
      <c r="A3" s="76" t="s">
        <v>270</v>
      </c>
      <c r="B3" s="77" t="s">
        <v>4</v>
      </c>
      <c r="C3" s="77">
        <v>16403422</v>
      </c>
      <c r="D3" s="23">
        <f>COUNT(Tabulka1[[#This Row],[17.04.2024]],Tabulka1[[#This Row],[08.05.2024]],Tabulka1[[#This Row],[12.06.2024]],Tabulka1[[#This Row],[24.07.2024]],Tabulka1[[#This Row],[11.09.2024]],Tabulka1[[#This Row],[ŘÍJEN]],#REF!,#REF!,#REF!)</f>
        <v>3</v>
      </c>
      <c r="H3" s="11"/>
      <c r="M3" s="10">
        <f>_xlfn.XLOOKUP(Tabulka1[[#This Row],[ČÍSLO CLUBU]],'12.6.2024'!E:E,'12.6.2024'!H:H)</f>
        <v>6</v>
      </c>
      <c r="N3" s="4">
        <f>_xlfn.XLOOKUP(Tabulka1[[#This Row],[ČÍSLO CLUBU]],'12.6.2024'!E:E,'12.6.2024'!J:J)</f>
        <v>35</v>
      </c>
      <c r="O3" s="4">
        <f>_xlfn.XLOOKUP(Tabulka1[[#This Row],[ČÍSLO CLUBU]],'12.6.2024'!E:E,'12.6.2024'!K:K)</f>
        <v>0</v>
      </c>
      <c r="P3" s="82">
        <f>Tabulka1[[#This Row],[TOP 3 (2)2]]+Tabulka1[[#This Row],[NETTO    5]]+Tabulka1[[#This Row],[BRUTTO 4 ]]</f>
        <v>41</v>
      </c>
      <c r="Q3" s="4">
        <f>_xlfn.XLOOKUP(Tabulka1[[#This Row],[ČÍSLO CLUBU]],'24.7.2024'!E:E,'24.7.2024'!H:H)</f>
        <v>6</v>
      </c>
      <c r="R3" s="4">
        <f>_xlfn.XLOOKUP(Tabulka1[[#This Row],[ČÍSLO CLUBU]],'24.7.2024'!E:E,'24.7.2024'!J:J)</f>
        <v>30</v>
      </c>
      <c r="S3" s="4">
        <f>_xlfn.XLOOKUP(Tabulka1[[#This Row],[ČÍSLO CLUBU]],'24.7.2024'!E:E,'24.7.2024'!K:K)</f>
        <v>0</v>
      </c>
      <c r="T3" s="84">
        <f>Tabulka1[[#This Row],[TOP 3 (2)22]]+Tabulka1[[#This Row],[NETTO    8]]+Tabulka1[[#This Row],[BRUTTO 7]]</f>
        <v>36</v>
      </c>
      <c r="U3" s="10">
        <f>_xlfn.XLOOKUP(Tabulka1[[#This Row],[ČÍSLO CLUBU]],'11.9.2024 - x2'!E:E,'11.9.2024 - x2'!L:L)</f>
        <v>32</v>
      </c>
      <c r="V3" s="4">
        <f>_xlfn.XLOOKUP(Tabulka1[[#This Row],[ČÍSLO CLUBU]],'11.9.2024 - x2'!E:E,'11.9.2024 - x2'!J:J)</f>
        <v>41</v>
      </c>
      <c r="W3" s="4">
        <f>_xlfn.XLOOKUP(Tabulka1[[#This Row],[ČÍSLO CLUBU]],'11.9.2024 - x2'!E:E,'11.9.2024 - x2'!K:K)</f>
        <v>30</v>
      </c>
      <c r="X3" s="82">
        <f>Tabulka1[[#This Row],[TOP 3 (2)23]]+Tabulka1[[#This Row],[NETTO 11]]+Tabulka1[[#This Row],[BRUTTO x2]]</f>
        <v>103</v>
      </c>
      <c r="AC3" s="94">
        <f>Tabulka1[[#This Row],[12.06.2024]]+Tabulka1[[#This Row],[24.07.2024]]+Tabulka1[[#This Row],[11.09.2024]]</f>
        <v>180</v>
      </c>
      <c r="AD3" s="22" t="s">
        <v>58</v>
      </c>
    </row>
    <row r="4" spans="1:30" x14ac:dyDescent="0.25">
      <c r="A4" s="76" t="s">
        <v>85</v>
      </c>
      <c r="B4" s="77" t="s">
        <v>86</v>
      </c>
      <c r="C4" s="77">
        <v>1901551</v>
      </c>
      <c r="D4" s="23">
        <f>COUNT(Tabulka1[[#This Row],[17.04.2024]],Tabulka1[[#This Row],[08.05.2024]],Tabulka1[[#This Row],[12.06.2024]],Tabulka1[[#This Row],[24.07.2024]],Tabulka1[[#This Row],[11.09.2024]],Tabulka1[[#This Row],[ŘÍJEN]],#REF!,#REF!,#REF!)</f>
        <v>3</v>
      </c>
      <c r="E4" s="4">
        <f>_xlfn.XLOOKUP(Tabulka1[[#This Row],[ČÍSLO CLUBU]],'17.4.2024'!E:E,'17.4.2024'!H:H)</f>
        <v>22</v>
      </c>
      <c r="F4" s="4">
        <f>_xlfn.XLOOKUP(Tabulka1[[#This Row],[ČÍSLO CLUBU]],'17.4.2024'!E:E,'17.4.2024'!J:J)</f>
        <v>31</v>
      </c>
      <c r="G4" s="4">
        <f>_xlfn.XLOOKUP(Tabulka1[[#This Row],[ČÍSLO CLUBU]],'17.4.2024'!E:E,'17.4.2024'!K:K)</f>
        <v>0</v>
      </c>
      <c r="H4" s="82">
        <f>Tabulka1[[#This Row],[TOP 3]]+Tabulka1[[#This Row],[NETTO]]+Tabulka1[[#This Row],[BRUTTO ]]</f>
        <v>53</v>
      </c>
      <c r="I4" s="4">
        <f>_xlfn.XLOOKUP(Tabulka1[[#This Row],[ČÍSLO CLUBU]],'8.5.2024'!E:E,'8.5.2024'!H:H)</f>
        <v>24</v>
      </c>
      <c r="J4" s="4">
        <f>_xlfn.XLOOKUP(Tabulka1[[#This Row],[ČÍSLO CLUBU]],'8.5.2024'!E:E,'8.5.2024'!J:J)</f>
        <v>34</v>
      </c>
      <c r="K4" s="4">
        <f>_xlfn.XLOOKUP(Tabulka1[[#This Row],[ČÍSLO CLUBU]],'8.5.2024'!E:E,'8.5.2024'!K:K)</f>
        <v>0</v>
      </c>
      <c r="L4" s="84">
        <f>Tabulka1[[#This Row],[TOP 3 (2)]]+Tabulka1[[#This Row],[NETTO2]]+Tabulka1[[#This Row],[BRUTTO]]</f>
        <v>58</v>
      </c>
      <c r="M4" s="10">
        <f>_xlfn.XLOOKUP(Tabulka1[[#This Row],[ČÍSLO CLUBU]],'12.6.2024'!E:E,'12.6.2024'!H:H)</f>
        <v>16</v>
      </c>
      <c r="N4" s="4">
        <f>_xlfn.XLOOKUP(Tabulka1[[#This Row],[ČÍSLO CLUBU]],'12.6.2024'!E:E,'12.6.2024'!J:J)</f>
        <v>25</v>
      </c>
      <c r="O4" s="4">
        <f>_xlfn.XLOOKUP(Tabulka1[[#This Row],[ČÍSLO CLUBU]],'12.6.2024'!E:E,'12.6.2024'!K:K)</f>
        <v>0</v>
      </c>
      <c r="P4" s="82">
        <f>Tabulka1[[#This Row],[TOP 3 (2)2]]+Tabulka1[[#This Row],[NETTO    5]]+Tabulka1[[#This Row],[BRUTTO 4 ]]</f>
        <v>41</v>
      </c>
      <c r="U4" s="10"/>
      <c r="X4" s="11"/>
      <c r="AC4" s="94">
        <f>Tabulka1[[#This Row],[17.04.2024]]+Tabulka1[[#This Row],[08.05.2024]]+Tabulka1[[#This Row],[12.06.2024]]</f>
        <v>152</v>
      </c>
      <c r="AD4" s="22" t="s">
        <v>75</v>
      </c>
    </row>
    <row r="5" spans="1:30" x14ac:dyDescent="0.25">
      <c r="A5" s="76" t="s">
        <v>2</v>
      </c>
      <c r="B5" s="77" t="s">
        <v>1</v>
      </c>
      <c r="C5" s="77">
        <v>15400297</v>
      </c>
      <c r="D5" s="23">
        <f>COUNT(Tabulka1[[#This Row],[17.04.2024]],Tabulka1[[#This Row],[08.05.2024]],Tabulka1[[#This Row],[12.06.2024]],Tabulka1[[#This Row],[24.07.2024]],Tabulka1[[#This Row],[11.09.2024]],Tabulka1[[#This Row],[ŘÍJEN]],#REF!,#REF!,#REF!)</f>
        <v>3</v>
      </c>
      <c r="E5" s="4">
        <f>_xlfn.XLOOKUP(Tabulka1[[#This Row],[ČÍSLO CLUBU]],'17.4.2024'!E:E,'17.4.2024'!H:H)</f>
        <v>19</v>
      </c>
      <c r="F5" s="4">
        <f>_xlfn.XLOOKUP(Tabulka1[[#This Row],[ČÍSLO CLUBU]],'17.4.2024'!E:E,'17.4.2024'!J:J)</f>
        <v>31</v>
      </c>
      <c r="G5" s="4">
        <f>_xlfn.XLOOKUP(Tabulka1[[#This Row],[ČÍSLO CLUBU]],'17.4.2024'!E:E,'17.4.2024'!K:K)</f>
        <v>0</v>
      </c>
      <c r="H5" s="82">
        <f>Tabulka1[[#This Row],[TOP 3]]+Tabulka1[[#This Row],[NETTO]]+Tabulka1[[#This Row],[BRUTTO ]]</f>
        <v>50</v>
      </c>
      <c r="I5" s="4">
        <f>_xlfn.XLOOKUP(Tabulka1[[#This Row],[ČÍSLO CLUBU]],'8.5.2024'!E:E,'8.5.2024'!H:H)</f>
        <v>17</v>
      </c>
      <c r="J5" s="4">
        <f>_xlfn.XLOOKUP(Tabulka1[[#This Row],[ČÍSLO CLUBU]],'8.5.2024'!E:E,'8.5.2024'!J:J)</f>
        <v>29</v>
      </c>
      <c r="K5" s="4">
        <f>_xlfn.XLOOKUP(Tabulka1[[#This Row],[ČÍSLO CLUBU]],'8.5.2024'!E:E,'8.5.2024'!K:K)</f>
        <v>0</v>
      </c>
      <c r="L5" s="84">
        <f>Tabulka1[[#This Row],[TOP 3 (2)]]+Tabulka1[[#This Row],[NETTO2]]+Tabulka1[[#This Row],[BRUTTO]]</f>
        <v>46</v>
      </c>
      <c r="M5" s="10">
        <f>_xlfn.XLOOKUP(Tabulka1[[#This Row],[ČÍSLO CLUBU]],'12.6.2024'!E:E,'12.6.2024'!H:H)</f>
        <v>20</v>
      </c>
      <c r="N5" s="4">
        <f>_xlfn.XLOOKUP(Tabulka1[[#This Row],[ČÍSLO CLUBU]],'12.6.2024'!E:E,'12.6.2024'!J:J)</f>
        <v>33</v>
      </c>
      <c r="O5" s="4">
        <f>_xlfn.XLOOKUP(Tabulka1[[#This Row],[ČÍSLO CLUBU]],'12.6.2024'!E:E,'12.6.2024'!K:K)</f>
        <v>0</v>
      </c>
      <c r="P5" s="82">
        <f>Tabulka1[[#This Row],[TOP 3 (2)2]]+Tabulka1[[#This Row],[NETTO    5]]+Tabulka1[[#This Row],[BRUTTO 4 ]]</f>
        <v>53</v>
      </c>
      <c r="U5" s="10"/>
      <c r="X5" s="11"/>
      <c r="AC5" s="94">
        <f>Tabulka1[[#This Row],[17.04.2024]]+Tabulka1[[#This Row],[08.05.2024]]+Tabulka1[[#This Row],[12.06.2024]]</f>
        <v>149</v>
      </c>
      <c r="AD5" s="22" t="s">
        <v>74</v>
      </c>
    </row>
    <row r="6" spans="1:30" x14ac:dyDescent="0.25">
      <c r="A6" s="76" t="s">
        <v>82</v>
      </c>
      <c r="B6" s="77" t="s">
        <v>83</v>
      </c>
      <c r="C6" s="77">
        <v>1000405</v>
      </c>
      <c r="D6" s="23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E6" s="4">
        <f>_xlfn.XLOOKUP(Tabulka1[[#This Row],[ČÍSLO CLUBU]],'17.4.2024'!E:E,'17.4.2024'!H:H)</f>
        <v>28</v>
      </c>
      <c r="F6" s="4">
        <f>_xlfn.XLOOKUP(Tabulka1[[#This Row],[ČÍSLO CLUBU]],'17.4.2024'!E:E,'17.4.2024'!J:J)</f>
        <v>38</v>
      </c>
      <c r="G6" s="4">
        <f>_xlfn.XLOOKUP(Tabulka1[[#This Row],[ČÍSLO CLUBU]],'17.4.2024'!E:E,'17.4.2024'!K:K)</f>
        <v>30</v>
      </c>
      <c r="H6" s="11">
        <f>Tabulka1[[#This Row],[TOP 3]]+Tabulka1[[#This Row],[NETTO]]+Tabulka1[[#This Row],[BRUTTO ]]</f>
        <v>96</v>
      </c>
      <c r="I6" s="4">
        <f>_xlfn.XLOOKUP(Tabulka1[[#This Row],[ČÍSLO CLUBU]],'8.5.2024'!E:E,'8.5.2024'!H:H)</f>
        <v>28</v>
      </c>
      <c r="J6" s="4">
        <f>_xlfn.XLOOKUP(Tabulka1[[#This Row],[ČÍSLO CLUBU]],'8.5.2024'!E:E,'8.5.2024'!J:J)</f>
        <v>37</v>
      </c>
      <c r="K6" s="4">
        <f>_xlfn.XLOOKUP(Tabulka1[[#This Row],[ČÍSLO CLUBU]],'8.5.2024'!E:E,'8.5.2024'!K:K)</f>
        <v>0</v>
      </c>
      <c r="L6" s="4">
        <f>Tabulka1[[#This Row],[TOP 3 (2)]]+Tabulka1[[#This Row],[NETTO2]]+Tabulka1[[#This Row],[BRUTTO]]</f>
        <v>65</v>
      </c>
      <c r="M6" s="10"/>
      <c r="P6" s="11"/>
      <c r="U6" s="10"/>
      <c r="X6" s="11"/>
      <c r="AC6" s="26"/>
      <c r="AD6" s="92"/>
    </row>
    <row r="7" spans="1:30" x14ac:dyDescent="0.25">
      <c r="A7" s="76" t="s">
        <v>124</v>
      </c>
      <c r="B7" s="77" t="s">
        <v>7</v>
      </c>
      <c r="C7" s="77">
        <v>7808561</v>
      </c>
      <c r="D7" s="23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7" s="11"/>
      <c r="I7" s="4">
        <f>_xlfn.XLOOKUP(Tabulka1[[#This Row],[ČÍSLO CLUBU]],'8.5.2024'!E:E,'8.5.2024'!H:H)</f>
        <v>22</v>
      </c>
      <c r="J7" s="4">
        <f>_xlfn.XLOOKUP(Tabulka1[[#This Row],[ČÍSLO CLUBU]],'8.5.2024'!E:E,'8.5.2024'!J:J)</f>
        <v>41</v>
      </c>
      <c r="K7" s="4">
        <f>_xlfn.XLOOKUP(Tabulka1[[#This Row],[ČÍSLO CLUBU]],'8.5.2024'!E:E,'8.5.2024'!K:K)</f>
        <v>0</v>
      </c>
      <c r="L7" s="4">
        <f>Tabulka1[[#This Row],[TOP 3 (2)]]+Tabulka1[[#This Row],[NETTO2]]+Tabulka1[[#This Row],[BRUTTO]]</f>
        <v>63</v>
      </c>
      <c r="M7" s="10">
        <f>_xlfn.XLOOKUP(Tabulka1[[#This Row],[ČÍSLO CLUBU]],'12.6.2024'!E:E,'12.6.2024'!H:H)</f>
        <v>19</v>
      </c>
      <c r="N7" s="4">
        <f>_xlfn.XLOOKUP(Tabulka1[[#This Row],[ČÍSLO CLUBU]],'12.6.2024'!E:E,'12.6.2024'!J:J)</f>
        <v>34</v>
      </c>
      <c r="O7" s="4">
        <f>_xlfn.XLOOKUP(Tabulka1[[#This Row],[ČÍSLO CLUBU]],'12.6.2024'!E:E,'12.6.2024'!K:K)</f>
        <v>10</v>
      </c>
      <c r="P7" s="11">
        <f>Tabulka1[[#This Row],[TOP 3 (2)2]]+Tabulka1[[#This Row],[NETTO    5]]+Tabulka1[[#This Row],[BRUTTO 4 ]]</f>
        <v>63</v>
      </c>
      <c r="U7" s="10"/>
      <c r="X7" s="11"/>
      <c r="AC7" s="26"/>
      <c r="AD7" s="23"/>
    </row>
    <row r="8" spans="1:30" x14ac:dyDescent="0.25">
      <c r="A8" s="76" t="s">
        <v>79</v>
      </c>
      <c r="B8" s="77" t="s">
        <v>3</v>
      </c>
      <c r="C8" s="77">
        <v>9802746</v>
      </c>
      <c r="D8" s="23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8" s="11"/>
      <c r="I8" s="4">
        <f>_xlfn.XLOOKUP(Tabulka1[[#This Row],[ČÍSLO CLUBU]],'8.5.2024'!E:E,'8.5.2024'!H:H)</f>
        <v>21</v>
      </c>
      <c r="J8" s="4">
        <f>_xlfn.XLOOKUP(Tabulka1[[#This Row],[ČÍSLO CLUBU]],'8.5.2024'!E:E,'8.5.2024'!J:J)</f>
        <v>38</v>
      </c>
      <c r="K8" s="4">
        <f>_xlfn.XLOOKUP(Tabulka1[[#This Row],[ČÍSLO CLUBU]],'8.5.2024'!E:E,'8.5.2024'!K:K)</f>
        <v>0</v>
      </c>
      <c r="L8" s="4">
        <f>Tabulka1[[#This Row],[TOP 3 (2)]]+Tabulka1[[#This Row],[NETTO2]]+Tabulka1[[#This Row],[BRUTTO]]</f>
        <v>59</v>
      </c>
      <c r="M8" s="10">
        <f>_xlfn.XLOOKUP(Tabulka1[[#This Row],[ČÍSLO CLUBU]],'12.6.2024'!E:E,'12.6.2024'!H:H)</f>
        <v>12</v>
      </c>
      <c r="N8" s="4">
        <f>_xlfn.XLOOKUP(Tabulka1[[#This Row],[ČÍSLO CLUBU]],'12.6.2024'!E:E,'12.6.2024'!J:J)</f>
        <v>30</v>
      </c>
      <c r="O8" s="4">
        <f>_xlfn.XLOOKUP(Tabulka1[[#This Row],[ČÍSLO CLUBU]],'12.6.2024'!E:E,'12.6.2024'!K:K)</f>
        <v>0</v>
      </c>
      <c r="P8" s="11">
        <f>Tabulka1[[#This Row],[TOP 3 (2)2]]+Tabulka1[[#This Row],[NETTO    5]]+Tabulka1[[#This Row],[BRUTTO 4 ]]</f>
        <v>42</v>
      </c>
      <c r="U8" s="10"/>
      <c r="X8" s="11"/>
      <c r="AC8" s="26"/>
      <c r="AD8" s="34"/>
    </row>
    <row r="9" spans="1:30" x14ac:dyDescent="0.25">
      <c r="A9" s="76" t="s">
        <v>80</v>
      </c>
      <c r="B9" s="77" t="s">
        <v>3</v>
      </c>
      <c r="C9" s="77">
        <v>9807925</v>
      </c>
      <c r="D9" s="23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9" s="11"/>
      <c r="I9" s="4">
        <f>_xlfn.XLOOKUP(Tabulka1[[#This Row],[ČÍSLO CLUBU]],'8.5.2024'!E:E,'8.5.2024'!H:H)</f>
        <v>15</v>
      </c>
      <c r="J9" s="4">
        <f>_xlfn.XLOOKUP(Tabulka1[[#This Row],[ČÍSLO CLUBU]],'8.5.2024'!E:E,'8.5.2024'!J:J)</f>
        <v>32</v>
      </c>
      <c r="K9" s="4">
        <f>_xlfn.XLOOKUP(Tabulka1[[#This Row],[ČÍSLO CLUBU]],'8.5.2024'!E:E,'8.5.2024'!K:K)</f>
        <v>0</v>
      </c>
      <c r="L9" s="4">
        <f>Tabulka1[[#This Row],[TOP 3 (2)]]+Tabulka1[[#This Row],[NETTO2]]+Tabulka1[[#This Row],[BRUTTO]]</f>
        <v>47</v>
      </c>
      <c r="M9" s="10">
        <f>_xlfn.XLOOKUP(Tabulka1[[#This Row],[ČÍSLO CLUBU]],'12.6.2024'!E:E,'12.6.2024'!H:H)</f>
        <v>18</v>
      </c>
      <c r="N9" s="4">
        <f>_xlfn.XLOOKUP(Tabulka1[[#This Row],[ČÍSLO CLUBU]],'12.6.2024'!E:E,'12.6.2024'!J:J)</f>
        <v>35</v>
      </c>
      <c r="O9" s="4">
        <f>_xlfn.XLOOKUP(Tabulka1[[#This Row],[ČÍSLO CLUBU]],'12.6.2024'!E:E,'12.6.2024'!K:K)</f>
        <v>0</v>
      </c>
      <c r="P9" s="11">
        <f>Tabulka1[[#This Row],[TOP 3 (2)2]]+Tabulka1[[#This Row],[NETTO    5]]+Tabulka1[[#This Row],[BRUTTO 4 ]]</f>
        <v>53</v>
      </c>
      <c r="U9" s="10"/>
      <c r="X9" s="11"/>
      <c r="AC9" s="26"/>
      <c r="AD9" s="23"/>
    </row>
    <row r="10" spans="1:30" x14ac:dyDescent="0.25">
      <c r="A10" s="76" t="s">
        <v>150</v>
      </c>
      <c r="B10" s="77" t="s">
        <v>3</v>
      </c>
      <c r="C10" s="77">
        <v>9808920</v>
      </c>
      <c r="D10" s="23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0" s="11"/>
      <c r="I10" s="4">
        <f>_xlfn.XLOOKUP(Tabulka1[[#This Row],[ČÍSLO CLUBU]],'8.5.2024'!E:E,'8.5.2024'!H:H)</f>
        <v>17</v>
      </c>
      <c r="J10" s="4">
        <f>_xlfn.XLOOKUP(Tabulka1[[#This Row],[ČÍSLO CLUBU]],'8.5.2024'!E:E,'8.5.2024'!J:J)</f>
        <v>33</v>
      </c>
      <c r="K10" s="4">
        <f>_xlfn.XLOOKUP(Tabulka1[[#This Row],[ČÍSLO CLUBU]],'8.5.2024'!E:E,'8.5.2024'!K:K)</f>
        <v>0</v>
      </c>
      <c r="L10" s="4">
        <f>Tabulka1[[#This Row],[TOP 3 (2)]]+Tabulka1[[#This Row],[NETTO2]]+Tabulka1[[#This Row],[BRUTTO]]</f>
        <v>50</v>
      </c>
      <c r="M10" s="10">
        <f>_xlfn.XLOOKUP(Tabulka1[[#This Row],[ČÍSLO CLUBU]],'12.6.2024'!E:E,'12.6.2024'!H:H)</f>
        <v>13</v>
      </c>
      <c r="N10" s="4">
        <f>_xlfn.XLOOKUP(Tabulka1[[#This Row],[ČÍSLO CLUBU]],'12.6.2024'!E:E,'12.6.2024'!J:J)</f>
        <v>27</v>
      </c>
      <c r="O10" s="4">
        <f>_xlfn.XLOOKUP(Tabulka1[[#This Row],[ČÍSLO CLUBU]],'12.6.2024'!E:E,'12.6.2024'!K:K)</f>
        <v>0</v>
      </c>
      <c r="P10" s="11">
        <f>Tabulka1[[#This Row],[TOP 3 (2)2]]+Tabulka1[[#This Row],[NETTO    5]]+Tabulka1[[#This Row],[BRUTTO 4 ]]</f>
        <v>40</v>
      </c>
      <c r="U10" s="10"/>
      <c r="X10" s="11"/>
      <c r="AC10" s="26"/>
      <c r="AD10" s="23"/>
    </row>
    <row r="11" spans="1:30" x14ac:dyDescent="0.25">
      <c r="A11" s="76" t="s">
        <v>62</v>
      </c>
      <c r="B11" s="77" t="s">
        <v>36</v>
      </c>
      <c r="C11" s="77">
        <v>5400751</v>
      </c>
      <c r="D11" s="23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1" s="11"/>
      <c r="I11" s="4">
        <f>_xlfn.XLOOKUP(Tabulka1[[#This Row],[ČÍSLO CLUBU]],'8.5.2024'!E:E,'8.5.2024'!H:H)</f>
        <v>13</v>
      </c>
      <c r="J11" s="4">
        <f>_xlfn.XLOOKUP(Tabulka1[[#This Row],[ČÍSLO CLUBU]],'8.5.2024'!E:E,'8.5.2024'!J:J)</f>
        <v>32</v>
      </c>
      <c r="K11" s="4">
        <f>_xlfn.XLOOKUP(Tabulka1[[#This Row],[ČÍSLO CLUBU]],'8.5.2024'!E:E,'8.5.2024'!K:K)</f>
        <v>0</v>
      </c>
      <c r="L11" s="4">
        <f>Tabulka1[[#This Row],[TOP 3 (2)]]+Tabulka1[[#This Row],[NETTO2]]+Tabulka1[[#This Row],[BRUTTO]]</f>
        <v>45</v>
      </c>
      <c r="M11" s="10">
        <f>_xlfn.XLOOKUP(Tabulka1[[#This Row],[ČÍSLO CLUBU]],'12.6.2024'!E:E,'12.6.2024'!H:H)</f>
        <v>9</v>
      </c>
      <c r="N11" s="4">
        <f>_xlfn.XLOOKUP(Tabulka1[[#This Row],[ČÍSLO CLUBU]],'12.6.2024'!E:E,'12.6.2024'!J:J)</f>
        <v>26</v>
      </c>
      <c r="O11" s="4">
        <f>_xlfn.XLOOKUP(Tabulka1[[#This Row],[ČÍSLO CLUBU]],'12.6.2024'!E:E,'12.6.2024'!K:K)</f>
        <v>0</v>
      </c>
      <c r="P11" s="11">
        <f>Tabulka1[[#This Row],[TOP 3 (2)2]]+Tabulka1[[#This Row],[NETTO    5]]+Tabulka1[[#This Row],[BRUTTO 4 ]]</f>
        <v>35</v>
      </c>
      <c r="U11" s="10"/>
      <c r="X11" s="11"/>
      <c r="AC11" s="26"/>
      <c r="AD11" s="23"/>
    </row>
    <row r="12" spans="1:30" x14ac:dyDescent="0.25">
      <c r="A12" s="76" t="s">
        <v>17</v>
      </c>
      <c r="B12" s="77" t="s">
        <v>16</v>
      </c>
      <c r="C12" s="77">
        <v>12201010</v>
      </c>
      <c r="D12" s="23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2" s="11"/>
      <c r="M12" s="10">
        <f>_xlfn.XLOOKUP(Tabulka1[[#This Row],[ČÍSLO CLUBU]],'12.6.2024'!E:E,'12.6.2024'!H:H)</f>
        <v>19</v>
      </c>
      <c r="N12" s="4">
        <f>_xlfn.XLOOKUP(Tabulka1[[#This Row],[ČÍSLO CLUBU]],'12.6.2024'!E:E,'12.6.2024'!J:J)</f>
        <v>36</v>
      </c>
      <c r="O12" s="4">
        <f>_xlfn.XLOOKUP(Tabulka1[[#This Row],[ČÍSLO CLUBU]],'12.6.2024'!E:E,'12.6.2024'!K:K)</f>
        <v>0</v>
      </c>
      <c r="P12" s="11">
        <f>Tabulka1[[#This Row],[TOP 3 (2)2]]+Tabulka1[[#This Row],[NETTO    5]]+Tabulka1[[#This Row],[BRUTTO 4 ]]</f>
        <v>55</v>
      </c>
      <c r="U12" s="10">
        <f>_xlfn.XLOOKUP(Tabulka1[[#This Row],[ČÍSLO CLUBU]],'11.9.2024 - x2'!E:E,'11.9.2024 - x2'!L:L)</f>
        <v>46</v>
      </c>
      <c r="V12" s="4">
        <f>_xlfn.XLOOKUP(Tabulka1[[#This Row],[ČÍSLO CLUBU]],'11.9.2024 - x2'!E:E,'11.9.2024 - x2'!J:J)</f>
        <v>38</v>
      </c>
      <c r="W12" s="4">
        <f>_xlfn.XLOOKUP(Tabulka1[[#This Row],[ČÍSLO CLUBU]],'11.9.2024 - x2'!E:E,'11.9.2024 - x2'!K:K)</f>
        <v>30</v>
      </c>
      <c r="X12" s="11">
        <f>Tabulka1[[#This Row],[TOP 3 (2)23]]+Tabulka1[[#This Row],[NETTO 11]]+Tabulka1[[#This Row],[BRUTTO x2]]</f>
        <v>114</v>
      </c>
      <c r="AC12" s="26"/>
      <c r="AD12" s="23"/>
    </row>
    <row r="13" spans="1:30" x14ac:dyDescent="0.25">
      <c r="A13" s="76" t="s">
        <v>264</v>
      </c>
      <c r="B13" s="77" t="s">
        <v>3</v>
      </c>
      <c r="C13" s="77">
        <v>9806231</v>
      </c>
      <c r="D13" s="23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3" s="11"/>
      <c r="M13" s="10">
        <f>_xlfn.XLOOKUP(Tabulka1[[#This Row],[ČÍSLO CLUBU]],'12.6.2024'!E:E,'12.6.2024'!H:H)</f>
        <v>14</v>
      </c>
      <c r="N13" s="4">
        <f>_xlfn.XLOOKUP(Tabulka1[[#This Row],[ČÍSLO CLUBU]],'12.6.2024'!E:E,'12.6.2024'!J:J)</f>
        <v>26</v>
      </c>
      <c r="O13" s="4">
        <f>_xlfn.XLOOKUP(Tabulka1[[#This Row],[ČÍSLO CLUBU]],'12.6.2024'!E:E,'12.6.2024'!K:K)</f>
        <v>0</v>
      </c>
      <c r="P13" s="11">
        <f>Tabulka1[[#This Row],[TOP 3 (2)2]]+Tabulka1[[#This Row],[NETTO    5]]+Tabulka1[[#This Row],[BRUTTO 4 ]]</f>
        <v>40</v>
      </c>
      <c r="U13" s="10">
        <f>_xlfn.XLOOKUP(Tabulka1[[#This Row],[ČÍSLO CLUBU]],'11.9.2024 - x2'!E:E,'11.9.2024 - x2'!L:L)</f>
        <v>38</v>
      </c>
      <c r="V13" s="4">
        <f>_xlfn.XLOOKUP(Tabulka1[[#This Row],[ČÍSLO CLUBU]],'11.9.2024 - x2'!E:E,'11.9.2024 - x2'!J:J)</f>
        <v>34</v>
      </c>
      <c r="W13" s="4">
        <f>_xlfn.XLOOKUP(Tabulka1[[#This Row],[ČÍSLO CLUBU]],'11.9.2024 - x2'!E:E,'11.9.2024 - x2'!K:K)</f>
        <v>0</v>
      </c>
      <c r="X13" s="11">
        <f>Tabulka1[[#This Row],[TOP 3 (2)23]]+Tabulka1[[#This Row],[NETTO 11]]+Tabulka1[[#This Row],[BRUTTO x2]]</f>
        <v>72</v>
      </c>
      <c r="AC13" s="26"/>
      <c r="AD13" s="34"/>
    </row>
    <row r="14" spans="1:30" x14ac:dyDescent="0.25">
      <c r="A14" s="76" t="s">
        <v>91</v>
      </c>
      <c r="B14" s="77" t="s">
        <v>30</v>
      </c>
      <c r="C14" s="77">
        <v>900043</v>
      </c>
      <c r="D14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14" s="4">
        <f>_xlfn.XLOOKUP(Tabulka1[[#This Row],[ČÍSLO CLUBU]],'17.4.2024'!E:E,'17.4.2024'!H:H)</f>
        <v>19</v>
      </c>
      <c r="F14" s="4">
        <f>_xlfn.XLOOKUP(Tabulka1[[#This Row],[ČÍSLO CLUBU]],'17.4.2024'!E:E,'17.4.2024'!J:J)</f>
        <v>36</v>
      </c>
      <c r="G14" s="4">
        <f>_xlfn.XLOOKUP(Tabulka1[[#This Row],[ČÍSLO CLUBU]],'17.4.2024'!E:E,'17.4.2024'!K:K)</f>
        <v>20</v>
      </c>
      <c r="H14" s="11">
        <f>Tabulka1[[#This Row],[TOP 3]]+Tabulka1[[#This Row],[NETTO]]+Tabulka1[[#This Row],[BRUTTO ]]</f>
        <v>75</v>
      </c>
      <c r="M14" s="10"/>
      <c r="P14" s="11"/>
      <c r="U14" s="10"/>
      <c r="X14" s="11"/>
      <c r="AC14" s="26"/>
      <c r="AD14" s="50"/>
    </row>
    <row r="15" spans="1:30" x14ac:dyDescent="0.25">
      <c r="A15" s="76" t="s">
        <v>63</v>
      </c>
      <c r="B15" s="77" t="s">
        <v>6</v>
      </c>
      <c r="C15" s="77">
        <v>5002345</v>
      </c>
      <c r="D15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15" s="4">
        <f>_xlfn.XLOOKUP(Tabulka1[[#This Row],[ČÍSLO CLUBU]],'17.4.2024'!E:E,'17.4.2024'!H:H)</f>
        <v>19</v>
      </c>
      <c r="F15" s="4">
        <f>_xlfn.XLOOKUP(Tabulka1[[#This Row],[ČÍSLO CLUBU]],'17.4.2024'!E:E,'17.4.2024'!J:J)</f>
        <v>41</v>
      </c>
      <c r="G15" s="4">
        <f>_xlfn.XLOOKUP(Tabulka1[[#This Row],[ČÍSLO CLUBU]],'17.4.2024'!E:E,'17.4.2024'!K:K)</f>
        <v>30</v>
      </c>
      <c r="H15" s="11">
        <f>Tabulka1[[#This Row],[TOP 3]]+Tabulka1[[#This Row],[NETTO]]+Tabulka1[[#This Row],[BRUTTO ]]</f>
        <v>90</v>
      </c>
      <c r="M15" s="10"/>
      <c r="P15" s="11"/>
      <c r="U15" s="10"/>
      <c r="X15" s="11"/>
      <c r="AC15" s="26"/>
      <c r="AD15" s="50"/>
    </row>
    <row r="16" spans="1:30" x14ac:dyDescent="0.25">
      <c r="A16" s="76" t="s">
        <v>94</v>
      </c>
      <c r="B16" s="77" t="s">
        <v>8</v>
      </c>
      <c r="C16" s="77">
        <v>12502962</v>
      </c>
      <c r="D16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16" s="4">
        <f>_xlfn.XLOOKUP(Tabulka1[[#This Row],[ČÍSLO CLUBU]],'17.4.2024'!E:E,'17.4.2024'!H:H)</f>
        <v>12</v>
      </c>
      <c r="F16" s="4">
        <f>_xlfn.XLOOKUP(Tabulka1[[#This Row],[ČÍSLO CLUBU]],'17.4.2024'!E:E,'17.4.2024'!J:J)</f>
        <v>35</v>
      </c>
      <c r="G16" s="4">
        <f>_xlfn.XLOOKUP(Tabulka1[[#This Row],[ČÍSLO CLUBU]],'17.4.2024'!E:E,'17.4.2024'!K:K)</f>
        <v>20</v>
      </c>
      <c r="H16" s="11">
        <f>Tabulka1[[#This Row],[TOP 3]]+Tabulka1[[#This Row],[NETTO]]+Tabulka1[[#This Row],[BRUTTO ]]</f>
        <v>67</v>
      </c>
      <c r="M16" s="10"/>
      <c r="P16" s="11"/>
      <c r="U16" s="10"/>
      <c r="X16" s="11"/>
      <c r="AC16" s="26"/>
      <c r="AD16" s="50"/>
    </row>
    <row r="17" spans="1:30" x14ac:dyDescent="0.25">
      <c r="A17" s="76" t="s">
        <v>104</v>
      </c>
      <c r="B17" s="77" t="s">
        <v>105</v>
      </c>
      <c r="C17" s="77">
        <v>400111</v>
      </c>
      <c r="D17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17" s="11"/>
      <c r="I17" s="4">
        <f>_xlfn.XLOOKUP(Tabulka1[[#This Row],[ČÍSLO CLUBU]],'8.5.2024'!E:E,'8.5.2024'!H:H)</f>
        <v>30</v>
      </c>
      <c r="J17" s="4">
        <f>_xlfn.XLOOKUP(Tabulka1[[#This Row],[ČÍSLO CLUBU]],'8.5.2024'!E:E,'8.5.2024'!J:J)</f>
        <v>35</v>
      </c>
      <c r="K17" s="4">
        <f>_xlfn.XLOOKUP(Tabulka1[[#This Row],[ČÍSLO CLUBU]],'8.5.2024'!E:E,'8.5.2024'!K:K)</f>
        <v>0</v>
      </c>
      <c r="L17" s="4">
        <f>Tabulka1[[#This Row],[TOP 3 (2)]]+Tabulka1[[#This Row],[NETTO2]]+Tabulka1[[#This Row],[BRUTTO]]</f>
        <v>65</v>
      </c>
      <c r="M17" s="10"/>
      <c r="P17" s="11"/>
      <c r="U17" s="10"/>
      <c r="X17" s="11"/>
      <c r="AC17" s="26"/>
      <c r="AD17" s="50"/>
    </row>
    <row r="18" spans="1:30" x14ac:dyDescent="0.25">
      <c r="A18" s="76" t="s">
        <v>106</v>
      </c>
      <c r="B18" s="77" t="s">
        <v>9</v>
      </c>
      <c r="C18" s="77">
        <v>801716</v>
      </c>
      <c r="D18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18" s="11"/>
      <c r="I18" s="4">
        <f>_xlfn.XLOOKUP(Tabulka1[[#This Row],[ČÍSLO CLUBU]],'8.5.2024'!E:E,'8.5.2024'!H:H)</f>
        <v>30</v>
      </c>
      <c r="J18" s="4">
        <f>_xlfn.XLOOKUP(Tabulka1[[#This Row],[ČÍSLO CLUBU]],'8.5.2024'!E:E,'8.5.2024'!J:J)</f>
        <v>35</v>
      </c>
      <c r="K18" s="4">
        <f>_xlfn.XLOOKUP(Tabulka1[[#This Row],[ČÍSLO CLUBU]],'8.5.2024'!E:E,'8.5.2024'!K:K)</f>
        <v>0</v>
      </c>
      <c r="L18" s="4">
        <f>Tabulka1[[#This Row],[TOP 3 (2)]]+Tabulka1[[#This Row],[NETTO2]]+Tabulka1[[#This Row],[BRUTTO]]</f>
        <v>65</v>
      </c>
      <c r="M18" s="10"/>
      <c r="P18" s="11"/>
      <c r="U18" s="10"/>
      <c r="X18" s="11"/>
      <c r="AC18" s="26"/>
      <c r="AD18" s="50"/>
    </row>
    <row r="19" spans="1:30" x14ac:dyDescent="0.25">
      <c r="A19" s="76" t="s">
        <v>108</v>
      </c>
      <c r="B19" s="77" t="s">
        <v>3</v>
      </c>
      <c r="C19" s="77">
        <v>9803231</v>
      </c>
      <c r="D19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19" s="11"/>
      <c r="I19" s="4">
        <f>_xlfn.XLOOKUP(Tabulka1[[#This Row],[ČÍSLO CLUBU]],'8.5.2024'!E:E,'8.5.2024'!H:H)</f>
        <v>28</v>
      </c>
      <c r="J19" s="4">
        <f>_xlfn.XLOOKUP(Tabulka1[[#This Row],[ČÍSLO CLUBU]],'8.5.2024'!E:E,'8.5.2024'!J:J)</f>
        <v>39</v>
      </c>
      <c r="K19" s="4">
        <f>_xlfn.XLOOKUP(Tabulka1[[#This Row],[ČÍSLO CLUBU]],'8.5.2024'!E:E,'8.5.2024'!K:K)</f>
        <v>20</v>
      </c>
      <c r="L19" s="4">
        <f>Tabulka1[[#This Row],[TOP 3 (2)]]+Tabulka1[[#This Row],[NETTO2]]+Tabulka1[[#This Row],[BRUTTO]]</f>
        <v>87</v>
      </c>
      <c r="M19" s="10"/>
      <c r="P19" s="11"/>
      <c r="U19" s="10"/>
      <c r="X19" s="11"/>
      <c r="AC19" s="26"/>
      <c r="AD19" s="50"/>
    </row>
    <row r="20" spans="1:30" x14ac:dyDescent="0.25">
      <c r="A20" s="76" t="s">
        <v>110</v>
      </c>
      <c r="B20" s="77" t="s">
        <v>111</v>
      </c>
      <c r="C20" s="77">
        <v>6800199</v>
      </c>
      <c r="D20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0" s="11"/>
      <c r="I20" s="4">
        <f>_xlfn.XLOOKUP(Tabulka1[[#This Row],[ČÍSLO CLUBU]],'8.5.2024'!E:E,'8.5.2024'!H:H)</f>
        <v>28</v>
      </c>
      <c r="J20" s="4">
        <f>_xlfn.XLOOKUP(Tabulka1[[#This Row],[ČÍSLO CLUBU]],'8.5.2024'!E:E,'8.5.2024'!J:J)</f>
        <v>31</v>
      </c>
      <c r="K20" s="4">
        <f>_xlfn.XLOOKUP(Tabulka1[[#This Row],[ČÍSLO CLUBU]],'8.5.2024'!E:E,'8.5.2024'!K:K)</f>
        <v>0</v>
      </c>
      <c r="L20" s="4">
        <f>Tabulka1[[#This Row],[TOP 3 (2)]]+Tabulka1[[#This Row],[NETTO2]]+Tabulka1[[#This Row],[BRUTTO]]</f>
        <v>59</v>
      </c>
      <c r="M20" s="10"/>
      <c r="P20" s="11"/>
      <c r="U20" s="10"/>
      <c r="X20" s="11"/>
      <c r="AC20" s="26"/>
      <c r="AD20" s="23"/>
    </row>
    <row r="21" spans="1:30" x14ac:dyDescent="0.25">
      <c r="A21" s="76" t="s">
        <v>114</v>
      </c>
      <c r="B21" s="77" t="s">
        <v>3</v>
      </c>
      <c r="C21" s="77">
        <v>9807319</v>
      </c>
      <c r="D21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1" s="11"/>
      <c r="I21" s="4">
        <f>_xlfn.XLOOKUP(Tabulka1[[#This Row],[ČÍSLO CLUBU]],'8.5.2024'!E:E,'8.5.2024'!H:H)</f>
        <v>25</v>
      </c>
      <c r="J21" s="4">
        <f>_xlfn.XLOOKUP(Tabulka1[[#This Row],[ČÍSLO CLUBU]],'8.5.2024'!E:E,'8.5.2024'!J:J)</f>
        <v>43</v>
      </c>
      <c r="K21" s="4">
        <f>_xlfn.XLOOKUP(Tabulka1[[#This Row],[ČÍSLO CLUBU]],'8.5.2024'!E:E,'8.5.2024'!K:K)</f>
        <v>20</v>
      </c>
      <c r="L21" s="4">
        <f>Tabulka1[[#This Row],[TOP 3 (2)]]+Tabulka1[[#This Row],[NETTO2]]+Tabulka1[[#This Row],[BRUTTO]]</f>
        <v>88</v>
      </c>
      <c r="M21" s="10"/>
      <c r="P21" s="11"/>
      <c r="U21" s="10"/>
      <c r="X21" s="11"/>
      <c r="AC21" s="26"/>
      <c r="AD21" s="23"/>
    </row>
    <row r="22" spans="1:30" x14ac:dyDescent="0.25">
      <c r="A22" s="76" t="s">
        <v>116</v>
      </c>
      <c r="B22" s="77" t="s">
        <v>4</v>
      </c>
      <c r="C22" s="77">
        <v>16403238</v>
      </c>
      <c r="D22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2" s="11"/>
      <c r="I22" s="4">
        <f>_xlfn.XLOOKUP(Tabulka1[[#This Row],[ČÍSLO CLUBU]],'8.5.2024'!E:E,'8.5.2024'!H:H)</f>
        <v>25</v>
      </c>
      <c r="J22" s="4">
        <f>_xlfn.XLOOKUP(Tabulka1[[#This Row],[ČÍSLO CLUBU]],'8.5.2024'!E:E,'8.5.2024'!J:J)</f>
        <v>38</v>
      </c>
      <c r="K22" s="4">
        <f>_xlfn.XLOOKUP(Tabulka1[[#This Row],[ČÍSLO CLUBU]],'8.5.2024'!E:E,'8.5.2024'!K:K)</f>
        <v>10</v>
      </c>
      <c r="L22" s="4">
        <f>Tabulka1[[#This Row],[TOP 3 (2)]]+Tabulka1[[#This Row],[NETTO2]]+Tabulka1[[#This Row],[BRUTTO]]</f>
        <v>73</v>
      </c>
      <c r="M22" s="10"/>
      <c r="P22" s="11"/>
      <c r="U22" s="10"/>
      <c r="X22" s="11"/>
      <c r="AC22" s="26"/>
      <c r="AD22" s="34"/>
    </row>
    <row r="23" spans="1:30" x14ac:dyDescent="0.25">
      <c r="A23" s="76" t="s">
        <v>119</v>
      </c>
      <c r="B23" s="77" t="s">
        <v>30</v>
      </c>
      <c r="C23" s="77">
        <v>903074</v>
      </c>
      <c r="D23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3" s="11"/>
      <c r="I23" s="4">
        <f>_xlfn.XLOOKUP(Tabulka1[[#This Row],[ČÍSLO CLUBU]],'8.5.2024'!E:E,'8.5.2024'!H:H)</f>
        <v>23</v>
      </c>
      <c r="J23" s="4">
        <f>_xlfn.XLOOKUP(Tabulka1[[#This Row],[ČÍSLO CLUBU]],'8.5.2024'!E:E,'8.5.2024'!J:J)</f>
        <v>33</v>
      </c>
      <c r="K23" s="4">
        <f>_xlfn.XLOOKUP(Tabulka1[[#This Row],[ČÍSLO CLUBU]],'8.5.2024'!E:E,'8.5.2024'!K:K)</f>
        <v>0</v>
      </c>
      <c r="L23" s="4">
        <f>Tabulka1[[#This Row],[TOP 3 (2)]]+Tabulka1[[#This Row],[NETTO2]]+Tabulka1[[#This Row],[BRUTTO]]</f>
        <v>56</v>
      </c>
      <c r="M23" s="10"/>
      <c r="P23" s="11"/>
      <c r="U23" s="10"/>
      <c r="X23" s="11"/>
      <c r="AC23" s="26"/>
      <c r="AD23" s="23"/>
    </row>
    <row r="24" spans="1:30" x14ac:dyDescent="0.25">
      <c r="A24" s="76" t="s">
        <v>121</v>
      </c>
      <c r="B24" s="77" t="s">
        <v>61</v>
      </c>
      <c r="C24" s="77">
        <v>5701999</v>
      </c>
      <c r="D24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4" s="11"/>
      <c r="I24" s="4">
        <f>_xlfn.XLOOKUP(Tabulka1[[#This Row],[ČÍSLO CLUBU]],'8.5.2024'!E:E,'8.5.2024'!H:H)</f>
        <v>23</v>
      </c>
      <c r="J24" s="4">
        <f>_xlfn.XLOOKUP(Tabulka1[[#This Row],[ČÍSLO CLUBU]],'8.5.2024'!E:E,'8.5.2024'!J:J)</f>
        <v>28</v>
      </c>
      <c r="K24" s="4">
        <f>_xlfn.XLOOKUP(Tabulka1[[#This Row],[ČÍSLO CLUBU]],'8.5.2024'!E:E,'8.5.2024'!K:K)</f>
        <v>0</v>
      </c>
      <c r="L24" s="4">
        <f>Tabulka1[[#This Row],[TOP 3 (2)]]+Tabulka1[[#This Row],[NETTO2]]+Tabulka1[[#This Row],[BRUTTO]]</f>
        <v>51</v>
      </c>
      <c r="M24" s="10"/>
      <c r="P24" s="11"/>
      <c r="U24" s="10"/>
      <c r="X24" s="11"/>
      <c r="AC24" s="26"/>
      <c r="AD24" s="34"/>
    </row>
    <row r="25" spans="1:30" x14ac:dyDescent="0.25">
      <c r="A25" s="76" t="s">
        <v>72</v>
      </c>
      <c r="B25" s="77" t="s">
        <v>3</v>
      </c>
      <c r="C25" s="77">
        <v>9803979</v>
      </c>
      <c r="D25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5" s="11"/>
      <c r="I25" s="4">
        <f>_xlfn.XLOOKUP(Tabulka1[[#This Row],[ČÍSLO CLUBU]],'8.5.2024'!E:E,'8.5.2024'!H:H)</f>
        <v>22</v>
      </c>
      <c r="J25" s="4">
        <f>_xlfn.XLOOKUP(Tabulka1[[#This Row],[ČÍSLO CLUBU]],'8.5.2024'!E:E,'8.5.2024'!J:J)</f>
        <v>31</v>
      </c>
      <c r="K25" s="4">
        <f>_xlfn.XLOOKUP(Tabulka1[[#This Row],[ČÍSLO CLUBU]],'8.5.2024'!E:E,'8.5.2024'!K:K)</f>
        <v>0</v>
      </c>
      <c r="L25" s="4">
        <f>Tabulka1[[#This Row],[TOP 3 (2)]]+Tabulka1[[#This Row],[NETTO2]]+Tabulka1[[#This Row],[BRUTTO]]</f>
        <v>53</v>
      </c>
      <c r="M25" s="10"/>
      <c r="P25" s="11"/>
      <c r="S25" s="90"/>
      <c r="U25" s="10"/>
      <c r="X25" s="11"/>
      <c r="AC25" s="26"/>
      <c r="AD25" s="23"/>
    </row>
    <row r="26" spans="1:30" x14ac:dyDescent="0.25">
      <c r="A26" s="76" t="s">
        <v>81</v>
      </c>
      <c r="B26" s="77" t="s">
        <v>27</v>
      </c>
      <c r="C26" s="77">
        <v>4700848</v>
      </c>
      <c r="D26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6" s="11"/>
      <c r="I26" s="4">
        <f>_xlfn.XLOOKUP(Tabulka1[[#This Row],[ČÍSLO CLUBU]],'8.5.2024'!E:E,'8.5.2024'!H:H)</f>
        <v>21</v>
      </c>
      <c r="J26" s="4">
        <f>_xlfn.XLOOKUP(Tabulka1[[#This Row],[ČÍSLO CLUBU]],'8.5.2024'!E:E,'8.5.2024'!J:J)</f>
        <v>41</v>
      </c>
      <c r="K26" s="4">
        <f>_xlfn.XLOOKUP(Tabulka1[[#This Row],[ČÍSLO CLUBU]],'8.5.2024'!E:E,'8.5.2024'!K:K)</f>
        <v>0</v>
      </c>
      <c r="L26" s="4">
        <f>Tabulka1[[#This Row],[TOP 3 (2)]]+Tabulka1[[#This Row],[NETTO2]]+Tabulka1[[#This Row],[BRUTTO]]</f>
        <v>62</v>
      </c>
      <c r="M26" s="10"/>
      <c r="P26" s="11"/>
      <c r="U26" s="10"/>
      <c r="X26" s="11"/>
      <c r="AC26" s="26"/>
      <c r="AD26" s="23"/>
    </row>
    <row r="27" spans="1:30" x14ac:dyDescent="0.25">
      <c r="A27" s="76" t="s">
        <v>128</v>
      </c>
      <c r="B27" s="77" t="s">
        <v>0</v>
      </c>
      <c r="C27" s="77">
        <v>18006516</v>
      </c>
      <c r="D27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7" s="11"/>
      <c r="I27" s="4">
        <f>_xlfn.XLOOKUP(Tabulka1[[#This Row],[ČÍSLO CLUBU]],'8.5.2024'!E:E,'8.5.2024'!H:H)</f>
        <v>20</v>
      </c>
      <c r="J27" s="4">
        <f>_xlfn.XLOOKUP(Tabulka1[[#This Row],[ČÍSLO CLUBU]],'8.5.2024'!E:E,'8.5.2024'!J:J)</f>
        <v>40</v>
      </c>
      <c r="K27" s="4">
        <f>_xlfn.XLOOKUP(Tabulka1[[#This Row],[ČÍSLO CLUBU]],'8.5.2024'!E:E,'8.5.2024'!K:K)</f>
        <v>0</v>
      </c>
      <c r="L27" s="4">
        <f>Tabulka1[[#This Row],[TOP 3 (2)]]+Tabulka1[[#This Row],[NETTO2]]+Tabulka1[[#This Row],[BRUTTO]]</f>
        <v>60</v>
      </c>
      <c r="M27" s="10"/>
      <c r="P27" s="11"/>
      <c r="U27" s="10"/>
      <c r="X27" s="11"/>
      <c r="AC27" s="26"/>
      <c r="AD27" s="23"/>
    </row>
    <row r="28" spans="1:30" x14ac:dyDescent="0.25">
      <c r="A28" s="76" t="s">
        <v>130</v>
      </c>
      <c r="B28" s="77" t="s">
        <v>61</v>
      </c>
      <c r="C28" s="77">
        <v>5702161</v>
      </c>
      <c r="D28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8" s="11"/>
      <c r="I28" s="4">
        <f>_xlfn.XLOOKUP(Tabulka1[[#This Row],[ČÍSLO CLUBU]],'8.5.2024'!E:E,'8.5.2024'!H:H)</f>
        <v>18</v>
      </c>
      <c r="J28" s="4">
        <f>_xlfn.XLOOKUP(Tabulka1[[#This Row],[ČÍSLO CLUBU]],'8.5.2024'!E:E,'8.5.2024'!J:J)</f>
        <v>32</v>
      </c>
      <c r="K28" s="4">
        <f>_xlfn.XLOOKUP(Tabulka1[[#This Row],[ČÍSLO CLUBU]],'8.5.2024'!E:E,'8.5.2024'!K:K)</f>
        <v>0</v>
      </c>
      <c r="L28" s="4">
        <f>Tabulka1[[#This Row],[TOP 3 (2)]]+Tabulka1[[#This Row],[NETTO2]]+Tabulka1[[#This Row],[BRUTTO]]</f>
        <v>50</v>
      </c>
      <c r="M28" s="10"/>
      <c r="P28" s="11"/>
      <c r="U28" s="10"/>
      <c r="X28" s="11"/>
      <c r="AC28" s="26"/>
      <c r="AD28" s="23"/>
    </row>
    <row r="29" spans="1:30" x14ac:dyDescent="0.25">
      <c r="A29" s="76" t="s">
        <v>132</v>
      </c>
      <c r="B29" s="77" t="s">
        <v>133</v>
      </c>
      <c r="C29" s="77">
        <v>18500241</v>
      </c>
      <c r="D29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9" s="11"/>
      <c r="I29" s="4">
        <f>_xlfn.XLOOKUP(Tabulka1[[#This Row],[ČÍSLO CLUBU]],'8.5.2024'!E:E,'8.5.2024'!H:H)</f>
        <v>18</v>
      </c>
      <c r="J29" s="4">
        <f>_xlfn.XLOOKUP(Tabulka1[[#This Row],[ČÍSLO CLUBU]],'8.5.2024'!E:E,'8.5.2024'!J:J)</f>
        <v>26</v>
      </c>
      <c r="K29" s="4">
        <f>_xlfn.XLOOKUP(Tabulka1[[#This Row],[ČÍSLO CLUBU]],'8.5.2024'!E:E,'8.5.2024'!K:K)</f>
        <v>0</v>
      </c>
      <c r="L29" s="4">
        <f>Tabulka1[[#This Row],[TOP 3 (2)]]+Tabulka1[[#This Row],[NETTO2]]+Tabulka1[[#This Row],[BRUTTO]]</f>
        <v>44</v>
      </c>
      <c r="M29" s="10"/>
      <c r="P29" s="11"/>
      <c r="U29" s="10"/>
      <c r="X29" s="11"/>
      <c r="AC29" s="26"/>
      <c r="AD29" s="23"/>
    </row>
    <row r="30" spans="1:30" x14ac:dyDescent="0.25">
      <c r="A30" s="76" t="s">
        <v>135</v>
      </c>
      <c r="B30" s="77" t="s">
        <v>27</v>
      </c>
      <c r="C30" s="77">
        <v>4700394</v>
      </c>
      <c r="D30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0" s="11"/>
      <c r="I30" s="4">
        <f>_xlfn.XLOOKUP(Tabulka1[[#This Row],[ČÍSLO CLUBU]],'8.5.2024'!E:E,'8.5.2024'!H:H)</f>
        <v>18</v>
      </c>
      <c r="J30" s="4">
        <f>_xlfn.XLOOKUP(Tabulka1[[#This Row],[ČÍSLO CLUBU]],'8.5.2024'!E:E,'8.5.2024'!J:J)</f>
        <v>31</v>
      </c>
      <c r="K30" s="4">
        <f>_xlfn.XLOOKUP(Tabulka1[[#This Row],[ČÍSLO CLUBU]],'8.5.2024'!E:E,'8.5.2024'!K:K)</f>
        <v>0</v>
      </c>
      <c r="L30" s="4">
        <f>Tabulka1[[#This Row],[TOP 3 (2)]]+Tabulka1[[#This Row],[NETTO2]]+Tabulka1[[#This Row],[BRUTTO]]</f>
        <v>49</v>
      </c>
      <c r="M30" s="10"/>
      <c r="P30" s="11"/>
      <c r="U30" s="10"/>
      <c r="X30" s="11"/>
      <c r="AC30" s="26"/>
      <c r="AD30" s="34"/>
    </row>
    <row r="31" spans="1:30" x14ac:dyDescent="0.25">
      <c r="A31" s="76" t="s">
        <v>137</v>
      </c>
      <c r="B31" s="77" t="s">
        <v>138</v>
      </c>
      <c r="C31" s="77">
        <v>7500001</v>
      </c>
      <c r="D31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1" s="11"/>
      <c r="I31" s="4">
        <f>_xlfn.XLOOKUP(Tabulka1[[#This Row],[ČÍSLO CLUBU]],'8.5.2024'!E:E,'8.5.2024'!H:H)</f>
        <v>18</v>
      </c>
      <c r="J31" s="4">
        <f>_xlfn.XLOOKUP(Tabulka1[[#This Row],[ČÍSLO CLUBU]],'8.5.2024'!E:E,'8.5.2024'!J:J)</f>
        <v>27</v>
      </c>
      <c r="K31" s="4">
        <f>_xlfn.XLOOKUP(Tabulka1[[#This Row],[ČÍSLO CLUBU]],'8.5.2024'!E:E,'8.5.2024'!K:K)</f>
        <v>0</v>
      </c>
      <c r="L31" s="4">
        <f>Tabulka1[[#This Row],[TOP 3 (2)]]+Tabulka1[[#This Row],[NETTO2]]+Tabulka1[[#This Row],[BRUTTO]]</f>
        <v>45</v>
      </c>
      <c r="M31" s="10"/>
      <c r="P31" s="11"/>
      <c r="U31" s="10"/>
      <c r="X31" s="11"/>
      <c r="AC31" s="26"/>
      <c r="AD31" s="23"/>
    </row>
    <row r="32" spans="1:30" x14ac:dyDescent="0.25">
      <c r="A32" s="76" t="s">
        <v>140</v>
      </c>
      <c r="B32" s="77" t="s">
        <v>83</v>
      </c>
      <c r="C32" s="77">
        <v>1005527</v>
      </c>
      <c r="D32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2" s="11"/>
      <c r="I32" s="4">
        <f>_xlfn.XLOOKUP(Tabulka1[[#This Row],[ČÍSLO CLUBU]],'8.5.2024'!E:E,'8.5.2024'!H:H)</f>
        <v>17</v>
      </c>
      <c r="J32" s="4">
        <f>_xlfn.XLOOKUP(Tabulka1[[#This Row],[ČÍSLO CLUBU]],'8.5.2024'!E:E,'8.5.2024'!J:J)</f>
        <v>37</v>
      </c>
      <c r="K32" s="4">
        <f>_xlfn.XLOOKUP(Tabulka1[[#This Row],[ČÍSLO CLUBU]],'8.5.2024'!E:E,'8.5.2024'!K:K)</f>
        <v>0</v>
      </c>
      <c r="L32" s="4">
        <f>Tabulka1[[#This Row],[TOP 3 (2)]]+Tabulka1[[#This Row],[NETTO2]]+Tabulka1[[#This Row],[BRUTTO]]</f>
        <v>54</v>
      </c>
      <c r="M32" s="10"/>
      <c r="P32" s="11"/>
      <c r="U32" s="10"/>
      <c r="X32" s="11"/>
      <c r="AC32" s="26"/>
      <c r="AD32" s="23"/>
    </row>
    <row r="33" spans="1:30" x14ac:dyDescent="0.25">
      <c r="A33" s="76" t="s">
        <v>142</v>
      </c>
      <c r="B33" s="77" t="s">
        <v>3</v>
      </c>
      <c r="C33" s="77">
        <v>9808408</v>
      </c>
      <c r="D33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3" s="11"/>
      <c r="I33" s="4">
        <f>_xlfn.XLOOKUP(Tabulka1[[#This Row],[ČÍSLO CLUBU]],'8.5.2024'!E:E,'8.5.2024'!H:H)</f>
        <v>17</v>
      </c>
      <c r="J33" s="4">
        <f>_xlfn.XLOOKUP(Tabulka1[[#This Row],[ČÍSLO CLUBU]],'8.5.2024'!E:E,'8.5.2024'!J:J)</f>
        <v>38</v>
      </c>
      <c r="K33" s="4">
        <f>_xlfn.XLOOKUP(Tabulka1[[#This Row],[ČÍSLO CLUBU]],'8.5.2024'!E:E,'8.5.2024'!K:K)</f>
        <v>0</v>
      </c>
      <c r="L33" s="4">
        <f>Tabulka1[[#This Row],[TOP 3 (2)]]+Tabulka1[[#This Row],[NETTO2]]+Tabulka1[[#This Row],[BRUTTO]]</f>
        <v>55</v>
      </c>
      <c r="M33" s="10"/>
      <c r="P33" s="11"/>
      <c r="U33" s="10"/>
      <c r="X33" s="11"/>
      <c r="AC33" s="26"/>
      <c r="AD33" s="23"/>
    </row>
    <row r="34" spans="1:30" x14ac:dyDescent="0.25">
      <c r="A34" s="76" t="s">
        <v>145</v>
      </c>
      <c r="B34" s="77" t="s">
        <v>28</v>
      </c>
      <c r="C34" s="77">
        <v>302419</v>
      </c>
      <c r="D34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4" s="11"/>
      <c r="I34" s="4">
        <f>_xlfn.XLOOKUP(Tabulka1[[#This Row],[ČÍSLO CLUBU]],'8.5.2024'!E:E,'8.5.2024'!H:H)</f>
        <v>17</v>
      </c>
      <c r="J34" s="4">
        <f>_xlfn.XLOOKUP(Tabulka1[[#This Row],[ČÍSLO CLUBU]],'8.5.2024'!E:E,'8.5.2024'!J:J)</f>
        <v>34</v>
      </c>
      <c r="K34" s="4">
        <f>_xlfn.XLOOKUP(Tabulka1[[#This Row],[ČÍSLO CLUBU]],'8.5.2024'!E:E,'8.5.2024'!K:K)</f>
        <v>0</v>
      </c>
      <c r="L34" s="4">
        <f>Tabulka1[[#This Row],[TOP 3 (2)]]+Tabulka1[[#This Row],[NETTO2]]+Tabulka1[[#This Row],[BRUTTO]]</f>
        <v>51</v>
      </c>
      <c r="M34" s="10"/>
      <c r="P34" s="11"/>
      <c r="U34" s="10"/>
      <c r="X34" s="11"/>
      <c r="AC34" s="26"/>
      <c r="AD34" s="23"/>
    </row>
    <row r="35" spans="1:30" x14ac:dyDescent="0.25">
      <c r="A35" s="76" t="s">
        <v>147</v>
      </c>
      <c r="B35" s="77" t="s">
        <v>111</v>
      </c>
      <c r="C35" s="77">
        <v>6800175</v>
      </c>
      <c r="D35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5" s="11"/>
      <c r="I35" s="4">
        <f>_xlfn.XLOOKUP(Tabulka1[[#This Row],[ČÍSLO CLUBU]],'8.5.2024'!E:E,'8.5.2024'!H:H)</f>
        <v>17</v>
      </c>
      <c r="J35" s="4">
        <f>_xlfn.XLOOKUP(Tabulka1[[#This Row],[ČÍSLO CLUBU]],'8.5.2024'!E:E,'8.5.2024'!J:J)</f>
        <v>27</v>
      </c>
      <c r="K35" s="4">
        <f>_xlfn.XLOOKUP(Tabulka1[[#This Row],[ČÍSLO CLUBU]],'8.5.2024'!E:E,'8.5.2024'!K:K)</f>
        <v>0</v>
      </c>
      <c r="L35" s="4">
        <f>Tabulka1[[#This Row],[TOP 3 (2)]]+Tabulka1[[#This Row],[NETTO2]]+Tabulka1[[#This Row],[BRUTTO]]</f>
        <v>44</v>
      </c>
      <c r="M35" s="10"/>
      <c r="P35" s="11"/>
      <c r="U35" s="10"/>
      <c r="X35" s="11"/>
      <c r="AC35" s="26"/>
      <c r="AD35" s="34"/>
    </row>
    <row r="36" spans="1:30" x14ac:dyDescent="0.25">
      <c r="A36" s="76" t="s">
        <v>33</v>
      </c>
      <c r="B36" s="77" t="s">
        <v>21</v>
      </c>
      <c r="C36" s="77">
        <v>13900018</v>
      </c>
      <c r="D36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6" s="11"/>
      <c r="I36" s="4">
        <f>_xlfn.XLOOKUP(Tabulka1[[#This Row],[ČÍSLO CLUBU]],'8.5.2024'!E:E,'8.5.2024'!H:H)</f>
        <v>17</v>
      </c>
      <c r="J36" s="4">
        <f>_xlfn.XLOOKUP(Tabulka1[[#This Row],[ČÍSLO CLUBU]],'8.5.2024'!E:E,'8.5.2024'!J:J)</f>
        <v>43</v>
      </c>
      <c r="K36" s="4">
        <f>_xlfn.XLOOKUP(Tabulka1[[#This Row],[ČÍSLO CLUBU]],'8.5.2024'!E:E,'8.5.2024'!K:K)</f>
        <v>10</v>
      </c>
      <c r="L36" s="4">
        <f>Tabulka1[[#This Row],[TOP 3 (2)]]+Tabulka1[[#This Row],[NETTO2]]+Tabulka1[[#This Row],[BRUTTO]]</f>
        <v>70</v>
      </c>
      <c r="M36" s="10"/>
      <c r="P36" s="11"/>
      <c r="U36" s="10"/>
      <c r="X36" s="11"/>
      <c r="AC36" s="26"/>
      <c r="AD36" s="23"/>
    </row>
    <row r="37" spans="1:30" x14ac:dyDescent="0.25">
      <c r="A37" s="76" t="s">
        <v>152</v>
      </c>
      <c r="B37" s="77" t="s">
        <v>3</v>
      </c>
      <c r="C37" s="77">
        <v>9805832</v>
      </c>
      <c r="D37" s="5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37" s="29"/>
      <c r="F37" s="29"/>
      <c r="G37" s="29"/>
      <c r="H37" s="31"/>
      <c r="I37" s="29">
        <f>_xlfn.XLOOKUP(Tabulka1[[#This Row],[ČÍSLO CLUBU]],'8.5.2024'!E:E,'8.5.2024'!H:H)</f>
        <v>16</v>
      </c>
      <c r="J37" s="29">
        <f>_xlfn.XLOOKUP(Tabulka1[[#This Row],[ČÍSLO CLUBU]],'8.5.2024'!E:E,'8.5.2024'!J:J)</f>
        <v>31</v>
      </c>
      <c r="K37" s="29">
        <f>_xlfn.XLOOKUP(Tabulka1[[#This Row],[ČÍSLO CLUBU]],'8.5.2024'!E:E,'8.5.2024'!K:K)</f>
        <v>0</v>
      </c>
      <c r="L37" s="29">
        <f>Tabulka1[[#This Row],[TOP 3 (2)]]+Tabulka1[[#This Row],[NETTO2]]+Tabulka1[[#This Row],[BRUTTO]]</f>
        <v>47</v>
      </c>
      <c r="M37" s="30"/>
      <c r="N37" s="29"/>
      <c r="O37" s="29"/>
      <c r="P37" s="31"/>
      <c r="Q37" s="29"/>
      <c r="R37" s="29"/>
      <c r="S37" s="29"/>
      <c r="T37" s="29"/>
      <c r="U37" s="30"/>
      <c r="V37" s="29"/>
      <c r="W37" s="29"/>
      <c r="X37" s="31"/>
      <c r="Y37" s="29"/>
      <c r="Z37" s="29"/>
      <c r="AA37" s="29"/>
      <c r="AB37" s="29"/>
      <c r="AC37" s="32"/>
      <c r="AD37" s="23"/>
    </row>
    <row r="38" spans="1:30" x14ac:dyDescent="0.25">
      <c r="A38" s="76" t="s">
        <v>154</v>
      </c>
      <c r="B38" s="77" t="s">
        <v>5</v>
      </c>
      <c r="C38" s="77">
        <v>1201195</v>
      </c>
      <c r="D38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8" s="11"/>
      <c r="I38" s="4">
        <f>_xlfn.XLOOKUP(Tabulka1[[#This Row],[ČÍSLO CLUBU]],'8.5.2024'!E:E,'8.5.2024'!H:H)</f>
        <v>16</v>
      </c>
      <c r="J38" s="4">
        <f>_xlfn.XLOOKUP(Tabulka1[[#This Row],[ČÍSLO CLUBU]],'8.5.2024'!E:E,'8.5.2024'!J:J)</f>
        <v>36</v>
      </c>
      <c r="K38" s="4">
        <f>_xlfn.XLOOKUP(Tabulka1[[#This Row],[ČÍSLO CLUBU]],'8.5.2024'!E:E,'8.5.2024'!K:K)</f>
        <v>0</v>
      </c>
      <c r="L38" s="4">
        <f>Tabulka1[[#This Row],[TOP 3 (2)]]+Tabulka1[[#This Row],[NETTO2]]+Tabulka1[[#This Row],[BRUTTO]]</f>
        <v>52</v>
      </c>
      <c r="M38" s="10"/>
      <c r="P38" s="11"/>
      <c r="U38" s="10"/>
      <c r="X38" s="11"/>
      <c r="AC38" s="26"/>
      <c r="AD38" s="23"/>
    </row>
    <row r="39" spans="1:30" x14ac:dyDescent="0.25">
      <c r="A39" s="76" t="s">
        <v>156</v>
      </c>
      <c r="B39" s="77" t="s">
        <v>7</v>
      </c>
      <c r="C39" s="77">
        <v>7809899</v>
      </c>
      <c r="D39" s="5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39" s="29"/>
      <c r="F39" s="29"/>
      <c r="G39" s="29"/>
      <c r="H39" s="31"/>
      <c r="I39" s="29">
        <f>_xlfn.XLOOKUP(Tabulka1[[#This Row],[ČÍSLO CLUBU]],'8.5.2024'!E:E,'8.5.2024'!H:H)</f>
        <v>15</v>
      </c>
      <c r="J39" s="29">
        <f>_xlfn.XLOOKUP(Tabulka1[[#This Row],[ČÍSLO CLUBU]],'8.5.2024'!E:E,'8.5.2024'!J:J)</f>
        <v>33</v>
      </c>
      <c r="K39" s="29">
        <f>_xlfn.XLOOKUP(Tabulka1[[#This Row],[ČÍSLO CLUBU]],'8.5.2024'!E:E,'8.5.2024'!K:K)</f>
        <v>0</v>
      </c>
      <c r="L39" s="29">
        <f>Tabulka1[[#This Row],[TOP 3 (2)]]+Tabulka1[[#This Row],[NETTO2]]+Tabulka1[[#This Row],[BRUTTO]]</f>
        <v>48</v>
      </c>
      <c r="M39" s="30"/>
      <c r="N39" s="29"/>
      <c r="O39" s="29"/>
      <c r="P39" s="31"/>
      <c r="Q39" s="29"/>
      <c r="R39" s="29"/>
      <c r="S39" s="29"/>
      <c r="T39" s="29"/>
      <c r="U39" s="30"/>
      <c r="V39" s="29"/>
      <c r="W39" s="29"/>
      <c r="X39" s="31"/>
      <c r="Y39" s="29"/>
      <c r="Z39" s="29"/>
      <c r="AA39" s="29"/>
      <c r="AB39" s="29"/>
      <c r="AC39" s="32"/>
      <c r="AD39" s="23"/>
    </row>
    <row r="40" spans="1:30" x14ac:dyDescent="0.25">
      <c r="A40" s="76" t="s">
        <v>65</v>
      </c>
      <c r="B40" s="77" t="s">
        <v>7</v>
      </c>
      <c r="C40" s="77">
        <v>7808383</v>
      </c>
      <c r="D40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0" s="11"/>
      <c r="I40" s="4">
        <f>_xlfn.XLOOKUP(Tabulka1[[#This Row],[ČÍSLO CLUBU]],'8.5.2024'!E:E,'8.5.2024'!H:H)</f>
        <v>13</v>
      </c>
      <c r="J40" s="4">
        <f>_xlfn.XLOOKUP(Tabulka1[[#This Row],[ČÍSLO CLUBU]],'8.5.2024'!E:E,'8.5.2024'!J:J)</f>
        <v>26</v>
      </c>
      <c r="K40" s="4">
        <f>_xlfn.XLOOKUP(Tabulka1[[#This Row],[ČÍSLO CLUBU]],'8.5.2024'!E:E,'8.5.2024'!K:K)</f>
        <v>0</v>
      </c>
      <c r="L40" s="4">
        <f>Tabulka1[[#This Row],[TOP 3 (2)]]+Tabulka1[[#This Row],[NETTO2]]+Tabulka1[[#This Row],[BRUTTO]]</f>
        <v>39</v>
      </c>
      <c r="M40" s="10"/>
      <c r="P40" s="11"/>
      <c r="U40" s="10"/>
      <c r="X40" s="11"/>
      <c r="AC40" s="26"/>
      <c r="AD40" s="23"/>
    </row>
    <row r="41" spans="1:30" x14ac:dyDescent="0.25">
      <c r="A41" s="76" t="s">
        <v>161</v>
      </c>
      <c r="B41" s="77" t="s">
        <v>8</v>
      </c>
      <c r="C41" s="77">
        <v>12503262</v>
      </c>
      <c r="D41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1" s="11"/>
      <c r="I41" s="4">
        <f>_xlfn.XLOOKUP(Tabulka1[[#This Row],[ČÍSLO CLUBU]],'8.5.2024'!E:E,'8.5.2024'!H:H)</f>
        <v>12</v>
      </c>
      <c r="J41" s="4">
        <f>_xlfn.XLOOKUP(Tabulka1[[#This Row],[ČÍSLO CLUBU]],'8.5.2024'!E:E,'8.5.2024'!J:J)</f>
        <v>21</v>
      </c>
      <c r="K41" s="4">
        <f>_xlfn.XLOOKUP(Tabulka1[[#This Row],[ČÍSLO CLUBU]],'8.5.2024'!E:E,'8.5.2024'!K:K)</f>
        <v>0</v>
      </c>
      <c r="L41" s="4">
        <f>Tabulka1[[#This Row],[TOP 3 (2)]]+Tabulka1[[#This Row],[NETTO2]]+Tabulka1[[#This Row],[BRUTTO]]</f>
        <v>33</v>
      </c>
      <c r="M41" s="10"/>
      <c r="P41" s="11"/>
      <c r="U41" s="10"/>
      <c r="X41" s="11"/>
      <c r="AC41" s="26"/>
      <c r="AD41" s="23"/>
    </row>
    <row r="42" spans="1:30" x14ac:dyDescent="0.25">
      <c r="A42" s="76" t="s">
        <v>163</v>
      </c>
      <c r="B42" s="77" t="s">
        <v>164</v>
      </c>
      <c r="C42" s="77">
        <v>10100996</v>
      </c>
      <c r="D42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2" s="11"/>
      <c r="I42" s="4">
        <f>_xlfn.XLOOKUP(Tabulka1[[#This Row],[ČÍSLO CLUBU]],'8.5.2024'!E:E,'8.5.2024'!H:H)</f>
        <v>12</v>
      </c>
      <c r="J42" s="4">
        <f>_xlfn.XLOOKUP(Tabulka1[[#This Row],[ČÍSLO CLUBU]],'8.5.2024'!E:E,'8.5.2024'!J:J)</f>
        <v>27</v>
      </c>
      <c r="K42" s="4">
        <f>_xlfn.XLOOKUP(Tabulka1[[#This Row],[ČÍSLO CLUBU]],'8.5.2024'!E:E,'8.5.2024'!K:K)</f>
        <v>0</v>
      </c>
      <c r="L42" s="4">
        <f>Tabulka1[[#This Row],[TOP 3 (2)]]+Tabulka1[[#This Row],[NETTO2]]+Tabulka1[[#This Row],[BRUTTO]]</f>
        <v>39</v>
      </c>
      <c r="M42" s="10"/>
      <c r="P42" s="11"/>
      <c r="U42" s="10"/>
      <c r="X42" s="11"/>
      <c r="AC42" s="26"/>
      <c r="AD42" s="23"/>
    </row>
    <row r="43" spans="1:30" x14ac:dyDescent="0.25">
      <c r="A43" s="76" t="s">
        <v>166</v>
      </c>
      <c r="B43" s="77" t="s">
        <v>5</v>
      </c>
      <c r="C43" s="77">
        <v>1200998</v>
      </c>
      <c r="D43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3" s="11"/>
      <c r="I43" s="4">
        <f>_xlfn.XLOOKUP(Tabulka1[[#This Row],[ČÍSLO CLUBU]],'8.5.2024'!E:E,'8.5.2024'!H:H)</f>
        <v>12</v>
      </c>
      <c r="J43" s="4">
        <f>_xlfn.XLOOKUP(Tabulka1[[#This Row],[ČÍSLO CLUBU]],'8.5.2024'!E:E,'8.5.2024'!J:J)</f>
        <v>21</v>
      </c>
      <c r="K43" s="4">
        <f>_xlfn.XLOOKUP(Tabulka1[[#This Row],[ČÍSLO CLUBU]],'8.5.2024'!E:E,'8.5.2024'!K:K)</f>
        <v>0</v>
      </c>
      <c r="L43" s="4">
        <f>Tabulka1[[#This Row],[TOP 3 (2)]]+Tabulka1[[#This Row],[NETTO2]]+Tabulka1[[#This Row],[BRUTTO]]</f>
        <v>33</v>
      </c>
      <c r="M43" s="10"/>
      <c r="P43" s="11"/>
      <c r="U43" s="10"/>
      <c r="X43" s="11"/>
      <c r="AC43" s="26"/>
      <c r="AD43" s="23"/>
    </row>
    <row r="44" spans="1:30" x14ac:dyDescent="0.25">
      <c r="A44" s="76" t="s">
        <v>168</v>
      </c>
      <c r="B44" s="77" t="s">
        <v>111</v>
      </c>
      <c r="C44" s="77">
        <v>6801121</v>
      </c>
      <c r="D44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4" s="11"/>
      <c r="I44" s="4">
        <f>_xlfn.XLOOKUP(Tabulka1[[#This Row],[ČÍSLO CLUBU]],'8.5.2024'!E:E,'8.5.2024'!H:H)</f>
        <v>12</v>
      </c>
      <c r="J44" s="4">
        <f>_xlfn.XLOOKUP(Tabulka1[[#This Row],[ČÍSLO CLUBU]],'8.5.2024'!E:E,'8.5.2024'!J:J)</f>
        <v>30</v>
      </c>
      <c r="K44" s="4">
        <f>_xlfn.XLOOKUP(Tabulka1[[#This Row],[ČÍSLO CLUBU]],'8.5.2024'!E:E,'8.5.2024'!K:K)</f>
        <v>0</v>
      </c>
      <c r="L44" s="4">
        <f>Tabulka1[[#This Row],[TOP 3 (2)]]+Tabulka1[[#This Row],[NETTO2]]+Tabulka1[[#This Row],[BRUTTO]]</f>
        <v>42</v>
      </c>
      <c r="M44" s="10"/>
      <c r="P44" s="11"/>
      <c r="U44" s="10"/>
      <c r="X44" s="11"/>
      <c r="AC44" s="26"/>
      <c r="AD44" s="23"/>
    </row>
    <row r="45" spans="1:30" x14ac:dyDescent="0.25">
      <c r="A45" s="76" t="s">
        <v>170</v>
      </c>
      <c r="B45" s="77" t="s">
        <v>5</v>
      </c>
      <c r="C45" s="77">
        <v>1201272</v>
      </c>
      <c r="D45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5" s="11"/>
      <c r="I45" s="4">
        <f>_xlfn.XLOOKUP(Tabulka1[[#This Row],[ČÍSLO CLUBU]],'8.5.2024'!E:E,'8.5.2024'!H:H)</f>
        <v>11</v>
      </c>
      <c r="J45" s="4">
        <f>_xlfn.XLOOKUP(Tabulka1[[#This Row],[ČÍSLO CLUBU]],'8.5.2024'!E:E,'8.5.2024'!J:J)</f>
        <v>33</v>
      </c>
      <c r="K45" s="4">
        <f>_xlfn.XLOOKUP(Tabulka1[[#This Row],[ČÍSLO CLUBU]],'8.5.2024'!E:E,'8.5.2024'!K:K)</f>
        <v>0</v>
      </c>
      <c r="L45" s="4">
        <f>Tabulka1[[#This Row],[TOP 3 (2)]]+Tabulka1[[#This Row],[NETTO2]]+Tabulka1[[#This Row],[BRUTTO]]</f>
        <v>44</v>
      </c>
      <c r="M45" s="10"/>
      <c r="P45" s="11"/>
      <c r="U45" s="10"/>
      <c r="X45" s="11"/>
      <c r="AC45" s="26"/>
      <c r="AD45" s="23"/>
    </row>
    <row r="46" spans="1:30" x14ac:dyDescent="0.25">
      <c r="A46" s="76" t="s">
        <v>172</v>
      </c>
      <c r="B46" s="77" t="s">
        <v>1</v>
      </c>
      <c r="C46" s="77">
        <v>15400333</v>
      </c>
      <c r="D46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6" s="11"/>
      <c r="I46" s="4">
        <f>_xlfn.XLOOKUP(Tabulka1[[#This Row],[ČÍSLO CLUBU]],'8.5.2024'!E:E,'8.5.2024'!H:H)</f>
        <v>9</v>
      </c>
      <c r="J46" s="4">
        <f>_xlfn.XLOOKUP(Tabulka1[[#This Row],[ČÍSLO CLUBU]],'8.5.2024'!E:E,'8.5.2024'!J:J)</f>
        <v>35</v>
      </c>
      <c r="K46" s="4">
        <f>_xlfn.XLOOKUP(Tabulka1[[#This Row],[ČÍSLO CLUBU]],'8.5.2024'!E:E,'8.5.2024'!K:K)</f>
        <v>10</v>
      </c>
      <c r="L46" s="4">
        <f>Tabulka1[[#This Row],[TOP 3 (2)]]+Tabulka1[[#This Row],[NETTO2]]+Tabulka1[[#This Row],[BRUTTO]]</f>
        <v>54</v>
      </c>
      <c r="M46" s="10"/>
      <c r="P46" s="11"/>
      <c r="U46" s="10"/>
      <c r="X46" s="11"/>
      <c r="AC46" s="26"/>
      <c r="AD46" s="23"/>
    </row>
    <row r="47" spans="1:30" x14ac:dyDescent="0.25">
      <c r="A47" s="76" t="s">
        <v>174</v>
      </c>
      <c r="B47" s="77" t="s">
        <v>0</v>
      </c>
      <c r="C47" s="77">
        <v>18006153</v>
      </c>
      <c r="D47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7" s="11"/>
      <c r="I47" s="4">
        <f>_xlfn.XLOOKUP(Tabulka1[[#This Row],[ČÍSLO CLUBU]],'8.5.2024'!E:E,'8.5.2024'!H:H)</f>
        <v>9</v>
      </c>
      <c r="J47" s="4">
        <f>_xlfn.XLOOKUP(Tabulka1[[#This Row],[ČÍSLO CLUBU]],'8.5.2024'!E:E,'8.5.2024'!J:J)</f>
        <v>25</v>
      </c>
      <c r="K47" s="4">
        <f>_xlfn.XLOOKUP(Tabulka1[[#This Row],[ČÍSLO CLUBU]],'8.5.2024'!E:E,'8.5.2024'!K:K)</f>
        <v>0</v>
      </c>
      <c r="L47" s="4">
        <f>Tabulka1[[#This Row],[TOP 3 (2)]]+Tabulka1[[#This Row],[NETTO2]]+Tabulka1[[#This Row],[BRUTTO]]</f>
        <v>34</v>
      </c>
      <c r="M47" s="10"/>
      <c r="P47" s="11"/>
      <c r="U47" s="10"/>
      <c r="X47" s="11"/>
      <c r="AC47" s="26"/>
      <c r="AD47" s="23"/>
    </row>
    <row r="48" spans="1:30" x14ac:dyDescent="0.25">
      <c r="A48" s="76" t="s">
        <v>176</v>
      </c>
      <c r="B48" s="77" t="s">
        <v>8</v>
      </c>
      <c r="C48" s="77">
        <v>12501051</v>
      </c>
      <c r="D48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8" s="11"/>
      <c r="I48" s="4">
        <f>_xlfn.XLOOKUP(Tabulka1[[#This Row],[ČÍSLO CLUBU]],'8.5.2024'!E:E,'8.5.2024'!H:H)</f>
        <v>8</v>
      </c>
      <c r="J48" s="4">
        <f>_xlfn.XLOOKUP(Tabulka1[[#This Row],[ČÍSLO CLUBU]],'8.5.2024'!E:E,'8.5.2024'!J:J)</f>
        <v>31</v>
      </c>
      <c r="K48" s="4">
        <f>_xlfn.XLOOKUP(Tabulka1[[#This Row],[ČÍSLO CLUBU]],'8.5.2024'!E:E,'8.5.2024'!K:K)</f>
        <v>0</v>
      </c>
      <c r="L48" s="4">
        <f>Tabulka1[[#This Row],[TOP 3 (2)]]+Tabulka1[[#This Row],[NETTO2]]+Tabulka1[[#This Row],[BRUTTO]]</f>
        <v>39</v>
      </c>
      <c r="M48" s="10"/>
      <c r="P48" s="11"/>
      <c r="U48" s="10"/>
      <c r="X48" s="11"/>
      <c r="AC48" s="26"/>
      <c r="AD48" s="22"/>
    </row>
    <row r="49" spans="1:30" x14ac:dyDescent="0.25">
      <c r="A49" s="76" t="s">
        <v>178</v>
      </c>
      <c r="B49" s="77" t="s">
        <v>0</v>
      </c>
      <c r="C49" s="77">
        <v>18000172</v>
      </c>
      <c r="D49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9" s="11"/>
      <c r="I49" s="4">
        <f>_xlfn.XLOOKUP(Tabulka1[[#This Row],[ČÍSLO CLUBU]],'8.5.2024'!E:E,'8.5.2024'!H:H)</f>
        <v>7</v>
      </c>
      <c r="J49" s="4">
        <f>_xlfn.XLOOKUP(Tabulka1[[#This Row],[ČÍSLO CLUBU]],'8.5.2024'!E:E,'8.5.2024'!J:J)</f>
        <v>23</v>
      </c>
      <c r="K49" s="4">
        <f>_xlfn.XLOOKUP(Tabulka1[[#This Row],[ČÍSLO CLUBU]],'8.5.2024'!E:E,'8.5.2024'!K:K)</f>
        <v>0</v>
      </c>
      <c r="L49" s="4">
        <f>Tabulka1[[#This Row],[TOP 3 (2)]]+Tabulka1[[#This Row],[NETTO2]]+Tabulka1[[#This Row],[BRUTTO]]</f>
        <v>30</v>
      </c>
      <c r="M49" s="10"/>
      <c r="P49" s="11"/>
      <c r="U49" s="10"/>
      <c r="X49" s="11"/>
      <c r="AC49" s="26"/>
      <c r="AD49" s="23"/>
    </row>
    <row r="50" spans="1:30" x14ac:dyDescent="0.25">
      <c r="A50" s="76" t="s">
        <v>179</v>
      </c>
      <c r="B50" s="77" t="s">
        <v>180</v>
      </c>
      <c r="C50" s="77">
        <v>11300797</v>
      </c>
      <c r="D50" s="5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50" s="29"/>
      <c r="F50" s="29"/>
      <c r="G50" s="29"/>
      <c r="H50" s="31"/>
      <c r="I50" s="29">
        <f>_xlfn.XLOOKUP(Tabulka1[[#This Row],[ČÍSLO CLUBU]],'8.5.2024'!E:E,'8.5.2024'!H:H)</f>
        <v>5</v>
      </c>
      <c r="J50" s="29">
        <f>_xlfn.XLOOKUP(Tabulka1[[#This Row],[ČÍSLO CLUBU]],'8.5.2024'!E:E,'8.5.2024'!J:J)</f>
        <v>28</v>
      </c>
      <c r="K50" s="29">
        <f>_xlfn.XLOOKUP(Tabulka1[[#This Row],[ČÍSLO CLUBU]],'8.5.2024'!E:E,'8.5.2024'!K:K)</f>
        <v>0</v>
      </c>
      <c r="L50" s="29">
        <f>Tabulka1[[#This Row],[TOP 3 (2)]]+Tabulka1[[#This Row],[NETTO2]]+Tabulka1[[#This Row],[BRUTTO]]</f>
        <v>33</v>
      </c>
      <c r="M50" s="30"/>
      <c r="N50" s="29"/>
      <c r="O50" s="29"/>
      <c r="P50" s="31"/>
      <c r="Q50" s="29"/>
      <c r="R50" s="29"/>
      <c r="S50" s="29"/>
      <c r="T50" s="29"/>
      <c r="U50" s="30"/>
      <c r="V50" s="29"/>
      <c r="W50" s="29"/>
      <c r="X50" s="31"/>
      <c r="Y50" s="29"/>
      <c r="Z50" s="29"/>
      <c r="AA50" s="29"/>
      <c r="AB50" s="29"/>
      <c r="AC50" s="32"/>
      <c r="AD50" s="23"/>
    </row>
    <row r="51" spans="1:30" x14ac:dyDescent="0.25">
      <c r="A51" s="76" t="s">
        <v>182</v>
      </c>
      <c r="B51" s="77" t="s">
        <v>5</v>
      </c>
      <c r="C51" s="77">
        <v>1201299</v>
      </c>
      <c r="D51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1" s="11"/>
      <c r="I51" s="4">
        <f>_xlfn.XLOOKUP(Tabulka1[[#This Row],[ČÍSLO CLUBU]],'8.5.2024'!E:E,'8.5.2024'!H:H)</f>
        <v>5</v>
      </c>
      <c r="J51" s="4">
        <f>_xlfn.XLOOKUP(Tabulka1[[#This Row],[ČÍSLO CLUBU]],'8.5.2024'!E:E,'8.5.2024'!J:J)</f>
        <v>26</v>
      </c>
      <c r="K51" s="4">
        <f>_xlfn.XLOOKUP(Tabulka1[[#This Row],[ČÍSLO CLUBU]],'8.5.2024'!E:E,'8.5.2024'!K:K)</f>
        <v>0</v>
      </c>
      <c r="L51" s="4">
        <f>Tabulka1[[#This Row],[TOP 3 (2)]]+Tabulka1[[#This Row],[NETTO2]]+Tabulka1[[#This Row],[BRUTTO]]</f>
        <v>31</v>
      </c>
      <c r="M51" s="10"/>
      <c r="P51" s="11"/>
      <c r="U51" s="10"/>
      <c r="X51" s="11"/>
      <c r="AC51" s="26"/>
      <c r="AD51" s="23"/>
    </row>
    <row r="52" spans="1:30" x14ac:dyDescent="0.25">
      <c r="A52" s="76" t="s">
        <v>25</v>
      </c>
      <c r="B52" s="77" t="s">
        <v>0</v>
      </c>
      <c r="C52" s="77">
        <v>18000836</v>
      </c>
      <c r="D52" s="5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52" s="29"/>
      <c r="F52" s="29"/>
      <c r="G52" s="29"/>
      <c r="H52" s="31"/>
      <c r="I52" s="29">
        <f>_xlfn.XLOOKUP(Tabulka1[[#This Row],[ČÍSLO CLUBU]],'8.5.2024'!E:E,'8.5.2024'!H:H)</f>
        <v>5</v>
      </c>
      <c r="J52" s="29">
        <f>_xlfn.XLOOKUP(Tabulka1[[#This Row],[ČÍSLO CLUBU]],'8.5.2024'!E:E,'8.5.2024'!J:J)</f>
        <v>21</v>
      </c>
      <c r="K52" s="29">
        <f>_xlfn.XLOOKUP(Tabulka1[[#This Row],[ČÍSLO CLUBU]],'8.5.2024'!E:E,'8.5.2024'!K:K)</f>
        <v>0</v>
      </c>
      <c r="L52" s="29">
        <f>Tabulka1[[#This Row],[TOP 3 (2)]]+Tabulka1[[#This Row],[NETTO2]]+Tabulka1[[#This Row],[BRUTTO]]</f>
        <v>26</v>
      </c>
      <c r="M52" s="30"/>
      <c r="N52" s="29"/>
      <c r="O52" s="29"/>
      <c r="P52" s="31"/>
      <c r="Q52" s="29"/>
      <c r="R52" s="29"/>
      <c r="S52" s="29"/>
      <c r="T52" s="29"/>
      <c r="U52" s="30"/>
      <c r="V52" s="29"/>
      <c r="W52" s="29"/>
      <c r="X52" s="31"/>
      <c r="Y52" s="29"/>
      <c r="Z52" s="29"/>
      <c r="AA52" s="29"/>
      <c r="AB52" s="29"/>
      <c r="AC52" s="32"/>
      <c r="AD52" s="23"/>
    </row>
    <row r="53" spans="1:30" x14ac:dyDescent="0.25">
      <c r="A53" s="76" t="s">
        <v>185</v>
      </c>
      <c r="B53" s="77" t="s">
        <v>8</v>
      </c>
      <c r="C53" s="77">
        <v>12501050</v>
      </c>
      <c r="D53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3" s="11"/>
      <c r="I53" s="4">
        <f>_xlfn.XLOOKUP(Tabulka1[[#This Row],[ČÍSLO CLUBU]],'8.5.2024'!E:E,'8.5.2024'!H:H)</f>
        <v>5</v>
      </c>
      <c r="J53" s="4">
        <f>_xlfn.XLOOKUP(Tabulka1[[#This Row],[ČÍSLO CLUBU]],'8.5.2024'!E:E,'8.5.2024'!J:J)</f>
        <v>27</v>
      </c>
      <c r="K53" s="4">
        <f>_xlfn.XLOOKUP(Tabulka1[[#This Row],[ČÍSLO CLUBU]],'8.5.2024'!E:E,'8.5.2024'!K:K)</f>
        <v>0</v>
      </c>
      <c r="L53" s="4">
        <f>Tabulka1[[#This Row],[TOP 3 (2)]]+Tabulka1[[#This Row],[NETTO2]]+Tabulka1[[#This Row],[BRUTTO]]</f>
        <v>32</v>
      </c>
      <c r="M53" s="10"/>
      <c r="P53" s="11"/>
      <c r="U53" s="10"/>
      <c r="X53" s="11"/>
      <c r="AC53" s="26"/>
      <c r="AD53" s="23"/>
    </row>
    <row r="54" spans="1:30" x14ac:dyDescent="0.25">
      <c r="A54" s="76" t="s">
        <v>187</v>
      </c>
      <c r="B54" s="77" t="s">
        <v>188</v>
      </c>
      <c r="C54" s="77">
        <v>14101482</v>
      </c>
      <c r="D54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4" s="11"/>
      <c r="I54" s="4">
        <f>_xlfn.XLOOKUP(Tabulka1[[#This Row],[ČÍSLO CLUBU]],'8.5.2024'!E:E,'8.5.2024'!H:H)</f>
        <v>2</v>
      </c>
      <c r="J54" s="4">
        <f>_xlfn.XLOOKUP(Tabulka1[[#This Row],[ČÍSLO CLUBU]],'8.5.2024'!E:E,'8.5.2024'!J:J)</f>
        <v>0</v>
      </c>
      <c r="K54" s="4">
        <f>_xlfn.XLOOKUP(Tabulka1[[#This Row],[ČÍSLO CLUBU]],'8.5.2024'!E:E,'8.5.2024'!K:K)</f>
        <v>0</v>
      </c>
      <c r="L54" s="4">
        <f>Tabulka1[[#This Row],[TOP 3 (2)]]+Tabulka1[[#This Row],[NETTO2]]+Tabulka1[[#This Row],[BRUTTO]]</f>
        <v>2</v>
      </c>
      <c r="M54" s="10"/>
      <c r="P54" s="11"/>
      <c r="U54" s="10"/>
      <c r="X54" s="11"/>
      <c r="AC54" s="26"/>
      <c r="AD54" s="23"/>
    </row>
    <row r="55" spans="1:30" x14ac:dyDescent="0.25">
      <c r="A55" s="76" t="s">
        <v>247</v>
      </c>
      <c r="B55" s="77" t="s">
        <v>3</v>
      </c>
      <c r="C55" s="77">
        <v>9801132</v>
      </c>
      <c r="D55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5" s="11"/>
      <c r="M55" s="10">
        <f>_xlfn.XLOOKUP(Tabulka1[[#This Row],[ČÍSLO CLUBU]],'12.6.2024'!E:E,'12.6.2024'!H:H)</f>
        <v>22</v>
      </c>
      <c r="N55" s="4">
        <f>_xlfn.XLOOKUP(Tabulka1[[#This Row],[ČÍSLO CLUBU]],'12.6.2024'!E:E,'12.6.2024'!J:J)</f>
        <v>38</v>
      </c>
      <c r="O55" s="4">
        <f>_xlfn.XLOOKUP(Tabulka1[[#This Row],[ČÍSLO CLUBU]],'12.6.2024'!E:E,'12.6.2024'!K:K)</f>
        <v>30</v>
      </c>
      <c r="P55" s="11">
        <f>Tabulka1[[#This Row],[TOP 3 (2)2]]+Tabulka1[[#This Row],[NETTO    5]]+Tabulka1[[#This Row],[BRUTTO 4 ]]</f>
        <v>90</v>
      </c>
      <c r="U55" s="10"/>
      <c r="X55" s="11"/>
      <c r="AC55" s="26"/>
      <c r="AD55" s="23"/>
    </row>
    <row r="56" spans="1:30" x14ac:dyDescent="0.25">
      <c r="A56" s="76" t="s">
        <v>250</v>
      </c>
      <c r="B56" s="77" t="s">
        <v>83</v>
      </c>
      <c r="C56" s="77">
        <v>1004898</v>
      </c>
      <c r="D56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6" s="11"/>
      <c r="M56" s="10">
        <f>_xlfn.XLOOKUP(Tabulka1[[#This Row],[ČÍSLO CLUBU]],'12.6.2024'!E:E,'12.6.2024'!H:H)</f>
        <v>20</v>
      </c>
      <c r="N56" s="4">
        <f>_xlfn.XLOOKUP(Tabulka1[[#This Row],[ČÍSLO CLUBU]],'12.6.2024'!E:E,'12.6.2024'!J:J)</f>
        <v>35</v>
      </c>
      <c r="O56" s="4">
        <f>_xlfn.XLOOKUP(Tabulka1[[#This Row],[ČÍSLO CLUBU]],'12.6.2024'!E:E,'12.6.2024'!K:K)</f>
        <v>0</v>
      </c>
      <c r="P56" s="11">
        <f>Tabulka1[[#This Row],[TOP 3 (2)2]]+Tabulka1[[#This Row],[NETTO    5]]+Tabulka1[[#This Row],[BRUTTO 4 ]]</f>
        <v>55</v>
      </c>
      <c r="U56" s="10"/>
      <c r="X56" s="11"/>
      <c r="AC56" s="26"/>
      <c r="AD56" s="23"/>
    </row>
    <row r="57" spans="1:30" x14ac:dyDescent="0.25">
      <c r="A57" s="76" t="s">
        <v>24</v>
      </c>
      <c r="B57" s="77" t="s">
        <v>0</v>
      </c>
      <c r="C57" s="77">
        <v>18004769</v>
      </c>
      <c r="D57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7" s="11"/>
      <c r="M57" s="10">
        <f>_xlfn.XLOOKUP(Tabulka1[[#This Row],[ČÍSLO CLUBU]],'12.6.2024'!E:E,'12.6.2024'!H:H)</f>
        <v>19</v>
      </c>
      <c r="N57" s="4">
        <f>_xlfn.XLOOKUP(Tabulka1[[#This Row],[ČÍSLO CLUBU]],'12.6.2024'!E:E,'12.6.2024'!J:J)</f>
        <v>44</v>
      </c>
      <c r="O57" s="4">
        <f>_xlfn.XLOOKUP(Tabulka1[[#This Row],[ČÍSLO CLUBU]],'12.6.2024'!E:E,'12.6.2024'!K:K)</f>
        <v>30</v>
      </c>
      <c r="P57" s="11">
        <f>Tabulka1[[#This Row],[TOP 3 (2)2]]+Tabulka1[[#This Row],[NETTO    5]]+Tabulka1[[#This Row],[BRUTTO 4 ]]</f>
        <v>93</v>
      </c>
      <c r="U57" s="10"/>
      <c r="X57" s="11"/>
      <c r="AC57" s="26"/>
      <c r="AD57" s="23"/>
    </row>
    <row r="58" spans="1:30" x14ac:dyDescent="0.25">
      <c r="A58" s="76" t="s">
        <v>256</v>
      </c>
      <c r="B58" s="77" t="s">
        <v>27</v>
      </c>
      <c r="C58" s="77">
        <v>4700900</v>
      </c>
      <c r="D58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8" s="11"/>
      <c r="M58" s="10">
        <f>_xlfn.XLOOKUP(Tabulka1[[#This Row],[ČÍSLO CLUBU]],'12.6.2024'!E:E,'12.6.2024'!H:H)</f>
        <v>18</v>
      </c>
      <c r="N58" s="4">
        <f>_xlfn.XLOOKUP(Tabulka1[[#This Row],[ČÍSLO CLUBU]],'12.6.2024'!E:E,'12.6.2024'!J:J)</f>
        <v>35</v>
      </c>
      <c r="O58" s="4">
        <f>_xlfn.XLOOKUP(Tabulka1[[#This Row],[ČÍSLO CLUBU]],'12.6.2024'!E:E,'12.6.2024'!K:K)</f>
        <v>20</v>
      </c>
      <c r="P58" s="11">
        <f>Tabulka1[[#This Row],[TOP 3 (2)2]]+Tabulka1[[#This Row],[NETTO    5]]+Tabulka1[[#This Row],[BRUTTO 4 ]]</f>
        <v>73</v>
      </c>
      <c r="U58" s="10"/>
      <c r="X58" s="11"/>
      <c r="AC58" s="26"/>
      <c r="AD58" s="34"/>
    </row>
    <row r="59" spans="1:30" x14ac:dyDescent="0.25">
      <c r="A59" s="76" t="s">
        <v>257</v>
      </c>
      <c r="B59" s="77" t="s">
        <v>0</v>
      </c>
      <c r="C59" s="77">
        <v>18002931</v>
      </c>
      <c r="D59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9" s="11"/>
      <c r="M59" s="10">
        <f>_xlfn.XLOOKUP(Tabulka1[[#This Row],[ČÍSLO CLUBU]],'12.6.2024'!E:E,'12.6.2024'!H:H)</f>
        <v>18</v>
      </c>
      <c r="N59" s="4">
        <f>_xlfn.XLOOKUP(Tabulka1[[#This Row],[ČÍSLO CLUBU]],'12.6.2024'!E:E,'12.6.2024'!J:J)</f>
        <v>41</v>
      </c>
      <c r="O59" s="4">
        <f>_xlfn.XLOOKUP(Tabulka1[[#This Row],[ČÍSLO CLUBU]],'12.6.2024'!E:E,'12.6.2024'!K:K)</f>
        <v>20</v>
      </c>
      <c r="P59" s="11">
        <f>Tabulka1[[#This Row],[TOP 3 (2)2]]+Tabulka1[[#This Row],[NETTO    5]]+Tabulka1[[#This Row],[BRUTTO 4 ]]</f>
        <v>79</v>
      </c>
      <c r="U59" s="10"/>
      <c r="X59" s="11"/>
      <c r="AC59" s="26"/>
      <c r="AD59" s="23"/>
    </row>
    <row r="60" spans="1:30" x14ac:dyDescent="0.25">
      <c r="A60" s="76" t="s">
        <v>22</v>
      </c>
      <c r="B60" s="77" t="s">
        <v>23</v>
      </c>
      <c r="C60" s="77">
        <v>22600013</v>
      </c>
      <c r="D60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0" s="11"/>
      <c r="M60" s="10">
        <f>_xlfn.XLOOKUP(Tabulka1[[#This Row],[ČÍSLO CLUBU]],'12.6.2024'!E:E,'12.6.2024'!H:H)</f>
        <v>16</v>
      </c>
      <c r="N60" s="4">
        <f>_xlfn.XLOOKUP(Tabulka1[[#This Row],[ČÍSLO CLUBU]],'12.6.2024'!E:E,'12.6.2024'!J:J)</f>
        <v>31</v>
      </c>
      <c r="O60" s="4">
        <f>_xlfn.XLOOKUP(Tabulka1[[#This Row],[ČÍSLO CLUBU]],'12.6.2024'!E:E,'12.6.2024'!K:K)</f>
        <v>0</v>
      </c>
      <c r="P60" s="11">
        <f>Tabulka1[[#This Row],[TOP 3 (2)2]]+Tabulka1[[#This Row],[NETTO    5]]+Tabulka1[[#This Row],[BRUTTO 4 ]]</f>
        <v>47</v>
      </c>
      <c r="U60" s="10"/>
      <c r="X60" s="11"/>
      <c r="AC60" s="26"/>
      <c r="AD60" s="23"/>
    </row>
    <row r="61" spans="1:30" x14ac:dyDescent="0.25">
      <c r="A61" s="76" t="s">
        <v>261</v>
      </c>
      <c r="B61" s="77" t="s">
        <v>30</v>
      </c>
      <c r="C61" s="77">
        <v>900197</v>
      </c>
      <c r="D61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1" s="11"/>
      <c r="M61" s="10">
        <f>_xlfn.XLOOKUP(Tabulka1[[#This Row],[ČÍSLO CLUBU]],'12.6.2024'!E:E,'12.6.2024'!H:H)</f>
        <v>16</v>
      </c>
      <c r="N61" s="4">
        <f>_xlfn.XLOOKUP(Tabulka1[[#This Row],[ČÍSLO CLUBU]],'12.6.2024'!E:E,'12.6.2024'!J:J)</f>
        <v>22</v>
      </c>
      <c r="O61" s="4">
        <f>_xlfn.XLOOKUP(Tabulka1[[#This Row],[ČÍSLO CLUBU]],'12.6.2024'!E:E,'12.6.2024'!K:K)</f>
        <v>0</v>
      </c>
      <c r="P61" s="11">
        <f>Tabulka1[[#This Row],[TOP 3 (2)2]]+Tabulka1[[#This Row],[NETTO    5]]+Tabulka1[[#This Row],[BRUTTO 4 ]]</f>
        <v>38</v>
      </c>
      <c r="U61" s="10"/>
      <c r="X61" s="11"/>
      <c r="AC61" s="26"/>
      <c r="AD61" s="23"/>
    </row>
    <row r="62" spans="1:30" x14ac:dyDescent="0.25">
      <c r="A62" s="76" t="s">
        <v>73</v>
      </c>
      <c r="B62" s="77" t="s">
        <v>28</v>
      </c>
      <c r="C62" s="77">
        <v>301661</v>
      </c>
      <c r="D62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2" s="11"/>
      <c r="M62" s="10">
        <f>_xlfn.XLOOKUP(Tabulka1[[#This Row],[ČÍSLO CLUBU]],'12.6.2024'!E:E,'12.6.2024'!H:H)</f>
        <v>14</v>
      </c>
      <c r="N62" s="4">
        <f>_xlfn.XLOOKUP(Tabulka1[[#This Row],[ČÍSLO CLUBU]],'12.6.2024'!E:E,'12.6.2024'!J:J)</f>
        <v>31</v>
      </c>
      <c r="O62" s="4">
        <f>_xlfn.XLOOKUP(Tabulka1[[#This Row],[ČÍSLO CLUBU]],'12.6.2024'!E:E,'12.6.2024'!K:K)</f>
        <v>0</v>
      </c>
      <c r="P62" s="11">
        <f>Tabulka1[[#This Row],[TOP 3 (2)2]]+Tabulka1[[#This Row],[NETTO    5]]+Tabulka1[[#This Row],[BRUTTO 4 ]]</f>
        <v>45</v>
      </c>
      <c r="U62" s="10"/>
      <c r="X62" s="11"/>
      <c r="AC62" s="26"/>
      <c r="AD62" s="23"/>
    </row>
    <row r="63" spans="1:30" x14ac:dyDescent="0.25">
      <c r="A63" s="76" t="s">
        <v>20</v>
      </c>
      <c r="B63" s="77" t="s">
        <v>21</v>
      </c>
      <c r="C63" s="77">
        <v>13900253</v>
      </c>
      <c r="D63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3" s="11"/>
      <c r="M63" s="10">
        <f>_xlfn.XLOOKUP(Tabulka1[[#This Row],[ČÍSLO CLUBU]],'12.6.2024'!E:E,'12.6.2024'!H:H)</f>
        <v>12</v>
      </c>
      <c r="N63" s="4">
        <f>_xlfn.XLOOKUP(Tabulka1[[#This Row],[ČÍSLO CLUBU]],'12.6.2024'!E:E,'12.6.2024'!J:J)</f>
        <v>32</v>
      </c>
      <c r="O63" s="4">
        <f>_xlfn.XLOOKUP(Tabulka1[[#This Row],[ČÍSLO CLUBU]],'12.6.2024'!E:E,'12.6.2024'!K:K)</f>
        <v>0</v>
      </c>
      <c r="P63" s="11">
        <f>Tabulka1[[#This Row],[TOP 3 (2)2]]+Tabulka1[[#This Row],[NETTO    5]]+Tabulka1[[#This Row],[BRUTTO 4 ]]</f>
        <v>44</v>
      </c>
      <c r="U63" s="10"/>
      <c r="X63" s="11"/>
      <c r="AC63" s="26"/>
      <c r="AD63" s="23"/>
    </row>
    <row r="64" spans="1:30" x14ac:dyDescent="0.25">
      <c r="A64" s="76" t="s">
        <v>272</v>
      </c>
      <c r="B64" s="77" t="s">
        <v>188</v>
      </c>
      <c r="C64" s="77">
        <v>14100437</v>
      </c>
      <c r="D64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4" s="11"/>
      <c r="M64" s="10">
        <f>_xlfn.XLOOKUP(Tabulka1[[#This Row],[ČÍSLO CLUBU]],'12.6.2024'!E:E,'12.6.2024'!H:H)</f>
        <v>2</v>
      </c>
      <c r="N64" s="4">
        <f>_xlfn.XLOOKUP(Tabulka1[[#This Row],[ČÍSLO CLUBU]],'12.6.2024'!E:E,'12.6.2024'!J:J)</f>
        <v>20</v>
      </c>
      <c r="O64" s="4">
        <f>_xlfn.XLOOKUP(Tabulka1[[#This Row],[ČÍSLO CLUBU]],'12.6.2024'!E:E,'12.6.2024'!K:K)</f>
        <v>0</v>
      </c>
      <c r="P64" s="11">
        <f>Tabulka1[[#This Row],[TOP 3 (2)2]]+Tabulka1[[#This Row],[NETTO    5]]+Tabulka1[[#This Row],[BRUTTO 4 ]]</f>
        <v>22</v>
      </c>
      <c r="U64" s="10"/>
      <c r="X64" s="11"/>
      <c r="AC64" s="26"/>
      <c r="AD64" s="23"/>
    </row>
    <row r="65" spans="1:30" x14ac:dyDescent="0.25">
      <c r="A65" s="76" t="s">
        <v>31</v>
      </c>
      <c r="B65" s="77" t="s">
        <v>32</v>
      </c>
      <c r="C65" s="77">
        <v>5102017</v>
      </c>
      <c r="D65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5" s="11"/>
      <c r="M65" s="10"/>
      <c r="P65" s="11"/>
      <c r="Q65" s="51">
        <f>_xlfn.XLOOKUP(Tabulka1[[#This Row],[ČÍSLO CLUBU]],'24.7.2024'!E:E,'24.7.2024'!H:H)</f>
        <v>30</v>
      </c>
      <c r="R65" s="4">
        <f>_xlfn.XLOOKUP(Tabulka1[[#This Row],[ČÍSLO CLUBU]],'24.7.2024'!E:E,'24.7.2024'!J:J)</f>
        <v>34</v>
      </c>
      <c r="S65" s="4">
        <f>_xlfn.XLOOKUP(Tabulka1[[#This Row],[ČÍSLO CLUBU]],'24.7.2024'!E:E,'24.7.2024'!K:K)</f>
        <v>0</v>
      </c>
      <c r="T65" s="4">
        <f>Tabulka1[[#This Row],[TOP 3 (2)22]]+Tabulka1[[#This Row],[NETTO    8]]+Tabulka1[[#This Row],[BRUTTO 7]]</f>
        <v>64</v>
      </c>
      <c r="U65" s="10"/>
      <c r="X65" s="11"/>
      <c r="AC65" s="26"/>
      <c r="AD65" s="23"/>
    </row>
    <row r="66" spans="1:30" x14ac:dyDescent="0.25">
      <c r="A66" s="76" t="s">
        <v>77</v>
      </c>
      <c r="B66" s="77" t="s">
        <v>3</v>
      </c>
      <c r="C66" s="77">
        <v>9800407</v>
      </c>
      <c r="D66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6" s="11"/>
      <c r="M66" s="10"/>
      <c r="P66" s="11"/>
      <c r="Q66" s="4">
        <f>_xlfn.XLOOKUP(Tabulka1[[#This Row],[ČÍSLO CLUBU]],'24.7.2024'!E:E,'24.7.2024'!H:H)</f>
        <v>30</v>
      </c>
      <c r="R66" s="4">
        <f>_xlfn.XLOOKUP(Tabulka1[[#This Row],[ČÍSLO CLUBU]],'24.7.2024'!E:E,'24.7.2024'!J:J)</f>
        <v>35</v>
      </c>
      <c r="S66" s="4">
        <f>_xlfn.XLOOKUP(Tabulka1[[#This Row],[ČÍSLO CLUBU]],'24.7.2024'!E:E,'24.7.2024'!K:K)</f>
        <v>10</v>
      </c>
      <c r="T66" s="4">
        <f>Tabulka1[[#This Row],[TOP 3 (2)22]]+Tabulka1[[#This Row],[NETTO    8]]+Tabulka1[[#This Row],[BRUTTO 7]]</f>
        <v>75</v>
      </c>
      <c r="U66" s="10"/>
      <c r="X66" s="11"/>
      <c r="AC66" s="26"/>
      <c r="AD66" s="22"/>
    </row>
    <row r="67" spans="1:30" x14ac:dyDescent="0.25">
      <c r="A67" s="76" t="s">
        <v>290</v>
      </c>
      <c r="B67" s="77" t="s">
        <v>3</v>
      </c>
      <c r="C67" s="77">
        <v>9802537</v>
      </c>
      <c r="D67" s="5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67" s="29"/>
      <c r="F67" s="29"/>
      <c r="G67" s="29"/>
      <c r="H67" s="31"/>
      <c r="I67" s="29"/>
      <c r="J67" s="29"/>
      <c r="K67" s="29"/>
      <c r="L67" s="29"/>
      <c r="M67" s="30"/>
      <c r="N67" s="29"/>
      <c r="O67" s="29"/>
      <c r="P67" s="31"/>
      <c r="Q67" s="29">
        <f>_xlfn.XLOOKUP(Tabulka1[[#This Row],[ČÍSLO CLUBU]],'24.7.2024'!E:E,'24.7.2024'!H:H)</f>
        <v>24</v>
      </c>
      <c r="R67" s="29">
        <f>_xlfn.XLOOKUP(Tabulka1[[#This Row],[ČÍSLO CLUBU]],'24.7.2024'!E:E,'24.7.2024'!J:J)</f>
        <v>36</v>
      </c>
      <c r="S67" s="29">
        <f>_xlfn.XLOOKUP(Tabulka1[[#This Row],[ČÍSLO CLUBU]],'24.7.2024'!E:E,'24.7.2024'!K:K)</f>
        <v>20</v>
      </c>
      <c r="T67" s="29">
        <f>Tabulka1[[#This Row],[TOP 3 (2)22]]+Tabulka1[[#This Row],[NETTO    8]]+Tabulka1[[#This Row],[BRUTTO 7]]</f>
        <v>80</v>
      </c>
      <c r="U67" s="30"/>
      <c r="V67" s="29"/>
      <c r="W67" s="29"/>
      <c r="X67" s="31"/>
      <c r="Y67" s="29"/>
      <c r="Z67" s="29"/>
      <c r="AA67" s="29"/>
      <c r="AB67" s="29"/>
      <c r="AC67" s="32"/>
      <c r="AD67" s="23"/>
    </row>
    <row r="68" spans="1:30" x14ac:dyDescent="0.25">
      <c r="A68" s="76" t="s">
        <v>291</v>
      </c>
      <c r="B68" s="77" t="s">
        <v>276</v>
      </c>
      <c r="C68" s="77">
        <v>22000117</v>
      </c>
      <c r="D68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8" s="11"/>
      <c r="M68" s="10"/>
      <c r="P68" s="11"/>
      <c r="Q68" s="4">
        <f>_xlfn.XLOOKUP(Tabulka1[[#This Row],[ČÍSLO CLUBU]],'24.7.2024'!E:E,'24.7.2024'!H:H)</f>
        <v>21</v>
      </c>
      <c r="R68" s="4">
        <f>_xlfn.XLOOKUP(Tabulka1[[#This Row],[ČÍSLO CLUBU]],'24.7.2024'!E:E,'24.7.2024'!J:J)</f>
        <v>28</v>
      </c>
      <c r="S68" s="4">
        <f>_xlfn.XLOOKUP(Tabulka1[[#This Row],[ČÍSLO CLUBU]],'24.7.2024'!E:E,'24.7.2024'!K:K)</f>
        <v>0</v>
      </c>
      <c r="T68" s="4">
        <f>Tabulka1[[#This Row],[TOP 3 (2)22]]+Tabulka1[[#This Row],[NETTO    8]]+Tabulka1[[#This Row],[BRUTTO 7]]</f>
        <v>49</v>
      </c>
      <c r="U68" s="10"/>
      <c r="X68" s="11"/>
      <c r="AC68" s="26"/>
      <c r="AD68" s="23"/>
    </row>
    <row r="69" spans="1:30" x14ac:dyDescent="0.25">
      <c r="A69" s="76" t="s">
        <v>60</v>
      </c>
      <c r="B69" s="77" t="s">
        <v>4</v>
      </c>
      <c r="C69" s="77">
        <v>16400033</v>
      </c>
      <c r="D69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9" s="11"/>
      <c r="M69" s="10"/>
      <c r="P69" s="11"/>
      <c r="Q69" s="4">
        <f>_xlfn.XLOOKUP(Tabulka1[[#This Row],[ČÍSLO CLUBU]],'24.7.2024'!E:E,'24.7.2024'!H:H)</f>
        <v>18</v>
      </c>
      <c r="R69" s="4">
        <f>_xlfn.XLOOKUP(Tabulka1[[#This Row],[ČÍSLO CLUBU]],'24.7.2024'!E:E,'24.7.2024'!J:J)</f>
        <v>34</v>
      </c>
      <c r="S69" s="4">
        <f>_xlfn.XLOOKUP(Tabulka1[[#This Row],[ČÍSLO CLUBU]],'24.7.2024'!E:E,'24.7.2024'!K:K)</f>
        <v>0</v>
      </c>
      <c r="T69" s="4">
        <f>Tabulka1[[#This Row],[TOP 3 (2)22]]+Tabulka1[[#This Row],[NETTO    8]]+Tabulka1[[#This Row],[BRUTTO 7]]</f>
        <v>52</v>
      </c>
      <c r="U69" s="10"/>
      <c r="X69" s="11"/>
      <c r="AC69" s="26"/>
      <c r="AD69" s="23"/>
    </row>
    <row r="70" spans="1:30" x14ac:dyDescent="0.25">
      <c r="A70" s="76" t="s">
        <v>34</v>
      </c>
      <c r="B70" s="77" t="s">
        <v>35</v>
      </c>
      <c r="C70" s="77">
        <v>12400547</v>
      </c>
      <c r="D70" s="5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70" s="29"/>
      <c r="F70" s="29"/>
      <c r="G70" s="29"/>
      <c r="H70" s="31"/>
      <c r="I70" s="29"/>
      <c r="J70" s="29"/>
      <c r="K70" s="29"/>
      <c r="L70" s="29"/>
      <c r="M70" s="30"/>
      <c r="N70" s="29"/>
      <c r="O70" s="29"/>
      <c r="P70" s="31"/>
      <c r="Q70" s="29">
        <f>_xlfn.XLOOKUP(Tabulka1[[#This Row],[ČÍSLO CLUBU]],'24.7.2024'!E:E,'24.7.2024'!H:H)</f>
        <v>11</v>
      </c>
      <c r="R70" s="29">
        <f>_xlfn.XLOOKUP(Tabulka1[[#This Row],[ČÍSLO CLUBU]],'24.7.2024'!E:E,'24.7.2024'!J:J)</f>
        <v>37</v>
      </c>
      <c r="S70" s="29">
        <f>_xlfn.XLOOKUP(Tabulka1[[#This Row],[ČÍSLO CLUBU]],'24.7.2024'!E:E,'24.7.2024'!K:K)</f>
        <v>30</v>
      </c>
      <c r="T70" s="29">
        <f>Tabulka1[[#This Row],[TOP 3 (2)22]]+Tabulka1[[#This Row],[NETTO    8]]+Tabulka1[[#This Row],[BRUTTO 7]]</f>
        <v>78</v>
      </c>
      <c r="U70" s="30"/>
      <c r="V70" s="29"/>
      <c r="W70" s="29"/>
      <c r="X70" s="31"/>
      <c r="Y70" s="29"/>
      <c r="Z70" s="29"/>
      <c r="AA70" s="29"/>
      <c r="AB70" s="29"/>
      <c r="AC70" s="32"/>
      <c r="AD70" s="23"/>
    </row>
    <row r="71" spans="1:30" x14ac:dyDescent="0.25">
      <c r="A71" s="76" t="s">
        <v>68</v>
      </c>
      <c r="B71" s="77" t="s">
        <v>27</v>
      </c>
      <c r="C71" s="77">
        <v>4700822</v>
      </c>
      <c r="D71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71" s="11"/>
      <c r="M71" s="10"/>
      <c r="P71" s="11"/>
      <c r="Q71" s="4">
        <f>_xlfn.XLOOKUP(Tabulka1[[#This Row],[ČÍSLO CLUBU]],'24.7.2024'!E:E,'24.7.2024'!H:H)</f>
        <v>9</v>
      </c>
      <c r="R71" s="4">
        <f>_xlfn.XLOOKUP(Tabulka1[[#This Row],[ČÍSLO CLUBU]],'24.7.2024'!E:E,'24.7.2024'!J:J)</f>
        <v>37</v>
      </c>
      <c r="S71" s="4">
        <f>_xlfn.XLOOKUP(Tabulka1[[#This Row],[ČÍSLO CLUBU]],'24.7.2024'!E:E,'24.7.2024'!K:K)</f>
        <v>20</v>
      </c>
      <c r="T71" s="4">
        <f>Tabulka1[[#This Row],[TOP 3 (2)22]]+Tabulka1[[#This Row],[NETTO    8]]+Tabulka1[[#This Row],[BRUTTO 7]]</f>
        <v>66</v>
      </c>
      <c r="U71" s="10"/>
      <c r="X71" s="11"/>
      <c r="AC71" s="26"/>
      <c r="AD71" s="23"/>
    </row>
    <row r="72" spans="1:30" x14ac:dyDescent="0.25">
      <c r="A72" s="76" t="s">
        <v>69</v>
      </c>
      <c r="B72" s="77" t="s">
        <v>7</v>
      </c>
      <c r="C72" s="77">
        <v>7801545</v>
      </c>
      <c r="D72" s="23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72" s="11"/>
      <c r="M72" s="10"/>
      <c r="P72" s="11"/>
      <c r="Q72" s="4" t="str">
        <f>_xlfn.XLOOKUP(Tabulka1[[#This Row],[ČÍSLO CLUBU]],'24.7.2024'!E:E,'24.7.2024'!H:H)</f>
        <v>---</v>
      </c>
      <c r="R72" s="4">
        <f>_xlfn.XLOOKUP(Tabulka1[[#This Row],[ČÍSLO CLUBU]],'24.7.2024'!E:E,'24.7.2024'!J:J)</f>
        <v>22</v>
      </c>
      <c r="S72" s="4">
        <f>_xlfn.XLOOKUP(Tabulka1[[#This Row],[ČÍSLO CLUBU]],'24.7.2024'!E:E,'24.7.2024'!K:K)</f>
        <v>0</v>
      </c>
      <c r="T72" s="4">
        <f>0+Tabulka1[[#This Row],[NETTO    8]]+Tabulka1[[#This Row],[TOP 3 (2)22]]</f>
        <v>22</v>
      </c>
      <c r="U72" s="10"/>
      <c r="X72" s="11"/>
      <c r="AC72" s="26"/>
      <c r="AD72" s="23"/>
    </row>
    <row r="73" spans="1:30" ht="15.75" thickBot="1" x14ac:dyDescent="0.3">
      <c r="A73" s="40"/>
      <c r="B73" s="45"/>
      <c r="C73" s="45"/>
      <c r="D73" s="24">
        <f>COUNT(Tabulka1[[#This Row],[17.04.2024]],Tabulka1[[#This Row],[08.05.2024]],Tabulka1[[#This Row],[12.06.2024]],Tabulka1[[#This Row],[24.07.2024]],Tabulka1[[#This Row],[11.09.2024]],Tabulka1[[#This Row],[ŘÍJEN]],#REF!,#REF!,#REF!)</f>
        <v>0</v>
      </c>
      <c r="E73" s="13"/>
      <c r="F73" s="13"/>
      <c r="G73" s="13"/>
      <c r="H73" s="14"/>
      <c r="I73" s="13"/>
      <c r="J73" s="13"/>
      <c r="K73" s="13"/>
      <c r="L73" s="13"/>
      <c r="M73" s="12"/>
      <c r="N73" s="13"/>
      <c r="O73" s="13"/>
      <c r="P73" s="14"/>
      <c r="Q73" s="13"/>
      <c r="R73" s="13"/>
      <c r="S73" s="13"/>
      <c r="T73" s="13"/>
      <c r="U73" s="12"/>
      <c r="V73" s="13"/>
      <c r="W73" s="13"/>
      <c r="X73" s="14"/>
      <c r="Y73" s="13"/>
      <c r="Z73" s="13"/>
      <c r="AA73" s="13"/>
      <c r="AB73" s="13"/>
      <c r="AC73" s="27"/>
      <c r="AD73" s="24"/>
    </row>
    <row r="74" spans="1:30" ht="15.75" thickBot="1" x14ac:dyDescent="0.3">
      <c r="A74" s="54" t="s">
        <v>56</v>
      </c>
      <c r="B74" s="85">
        <f>SUBTOTAL(103,Tabulka1[CLUB])</f>
        <v>71</v>
      </c>
      <c r="C74" s="46"/>
      <c r="D74" s="35"/>
      <c r="E74" s="36"/>
      <c r="F74" s="35"/>
      <c r="G74" s="35"/>
      <c r="H74" s="37"/>
      <c r="I74" s="35"/>
      <c r="J74" s="35"/>
      <c r="K74" s="35"/>
      <c r="L74" s="35"/>
      <c r="M74" s="36"/>
      <c r="N74" s="35"/>
      <c r="O74" s="35"/>
      <c r="P74" s="37"/>
      <c r="Q74" s="35"/>
      <c r="R74" s="35"/>
      <c r="S74" s="35"/>
      <c r="T74" s="35"/>
      <c r="U74" s="36"/>
      <c r="V74" s="35"/>
      <c r="W74" s="35"/>
      <c r="X74" s="37"/>
      <c r="Y74" s="35"/>
      <c r="Z74" s="35"/>
      <c r="AA74" s="35"/>
      <c r="AB74" s="35"/>
      <c r="AC74" s="38"/>
      <c r="AD74" s="39"/>
    </row>
    <row r="75" spans="1:30" x14ac:dyDescent="0.25">
      <c r="A75" s="42"/>
      <c r="B75" s="47"/>
      <c r="C75" s="47"/>
    </row>
  </sheetData>
  <phoneticPr fontId="10" type="noConversion"/>
  <conditionalFormatting sqref="A75:A1048576 A1:A73 C2:C73 C75:C1048576">
    <cfRule type="duplicateValues" dxfId="64" priority="2"/>
  </conditionalFormatting>
  <conditionalFormatting sqref="C1">
    <cfRule type="duplicateValues" dxfId="63" priority="1"/>
  </conditionalFormatting>
  <hyperlinks>
    <hyperlink ref="A6" r:id="rId1" tooltip="DUŠEK Pavel" display="https://www.cgf.cz/cz/turnaje/turnaje-vyhledavani/turnaj/vysledkova-listina-hrace?id=915695289&amp;categoryId=922619802&amp;golferId=19169479" xr:uid="{BA7887B1-2BA7-45C3-B958-8D321B115777}"/>
    <hyperlink ref="A4" r:id="rId2" tooltip="KLAUS Martin" display="https://www.cgf.cz/cz/turnaje/turnaje-vyhledavani/turnaj/vysledkova-listina-hrace?id=915695289&amp;categoryId=922619802&amp;golferId=40600136" xr:uid="{2DD4E2FF-7A7F-4268-84FA-06097D3F06CD}"/>
    <hyperlink ref="A2" r:id="rId3" tooltip="HUŠEK Michal" display="https://www.cgf.cz/cz/turnaje/turnaje-vyhledavani/turnaj/vysledkova-listina-hrace?id=915695289&amp;categoryId=922619802&amp;golferId=31479995" xr:uid="{1529ED5E-253F-49CB-ADC3-C9C7C47B4DF5}"/>
    <hyperlink ref="A5" r:id="rId4" tooltip="ZAPOTIL Zbyněk" display="https://www.cgf.cz/cz/turnaje/turnaje-vyhledavani/turnaj/vysledkova-listina-hrace?id=915695289&amp;categoryId=922619802&amp;golferId=63584174" xr:uid="{EA5E2F3E-A758-46B9-ADA1-109C67808347}"/>
    <hyperlink ref="A14" r:id="rId5" tooltip="MÜNSTER František" display="https://www.cgf.cz/cz/turnaje/turnaje-vyhledavani/turnaj/vysledkova-listina-hrace?id=915695289&amp;categoryId=922619802&amp;golferId=4358962" xr:uid="{48321271-E6B6-4D6A-89D0-25959631FF7A}"/>
    <hyperlink ref="A15" r:id="rId6" tooltip="HES Miroslav" display="https://www.cgf.cz/cz/turnaje/turnaje-vyhledavani/turnaj/vysledkova-listina-hrace?id=915695289&amp;categoryId=922619802&amp;golferId=19467609" xr:uid="{2F02760E-5A0A-499A-8BCB-0751A80D74B0}"/>
    <hyperlink ref="A16" r:id="rId7" tooltip="HAVLÍČEK Lukáš" display="https://www.cgf.cz/cz/turnaje/turnaje-vyhledavani/turnaj/vysledkova-listina-hrace?id=915695289&amp;categoryId=922619802&amp;golferId=512372683" xr:uid="{9788F6C0-6509-40F4-AABC-B3A071047971}"/>
    <hyperlink ref="A17" r:id="rId8" tooltip="MARKUZZI Jiří jn." display="https://www.cgf.cz/cz/turnaje/turnaje-vyhledavani/turnaj/vysledkova-listina-hrace?id=929994145&amp;categoryId=929994160&amp;golferId=58417641" xr:uid="{0490111C-1365-4B23-A8E8-1B566FEAA44D}"/>
    <hyperlink ref="A18" r:id="rId9" tooltip="OLIVA Jakub" display="https://www.cgf.cz/cz/turnaje/turnaje-vyhledavani/turnaj/vysledkova-listina-hrace?id=929994145&amp;categoryId=929994160&amp;golferId=645679867" xr:uid="{9D4A3BE6-5891-4B27-BA8C-3E72D175A06A}"/>
    <hyperlink ref="A19" r:id="rId10" tooltip="KOZÁK Pavel" display="https://www.cgf.cz/cz/turnaje/turnaje-vyhledavani/turnaj/vysledkova-listina-hrace?id=929994145&amp;categoryId=929994160&amp;golferId=392981161" xr:uid="{323C5F27-7E4F-481E-8F20-702BB8D7AB3E}"/>
    <hyperlink ref="A20" r:id="rId11" tooltip="CULEK Adam" display="https://www.cgf.cz/cz/turnaje/turnaje-vyhledavani/turnaj/vysledkova-listina-hrace?id=929994145&amp;categoryId=929994160&amp;golferId=8336281" xr:uid="{5BDB1549-06AB-4D45-B709-3A7C19B162D3}"/>
    <hyperlink ref="A21" r:id="rId12" tooltip="TRDLICA Viktor" display="https://www.cgf.cz/cz/turnaje/turnaje-vyhledavani/turnaj/vysledkova-listina-hrace?id=929994145&amp;categoryId=929994160&amp;golferId=67382160" xr:uid="{FF6992F5-FEC7-4B77-8E0C-F60049A577A0}"/>
    <hyperlink ref="A22" r:id="rId13" tooltip="BĚLA Filip" display="https://www.cgf.cz/cz/turnaje/turnaje-vyhledavani/turnaj/vysledkova-listina-hrace?id=929994145&amp;categoryId=929994160&amp;golferId=578792622" xr:uid="{8EC25E62-FCE3-423F-A17B-B797C2B808EB}"/>
    <hyperlink ref="A23" r:id="rId14" tooltip="BUBENÍK Jan" display="https://www.cgf.cz/cz/turnaje/turnaje-vyhledavani/turnaj/vysledkova-listina-hrace?id=929994145&amp;categoryId=929994160&amp;golferId=29225249" xr:uid="{60AC0FCE-3BE0-4C3A-9107-7045E773DCC5}"/>
    <hyperlink ref="A24" r:id="rId15" tooltip="MATHÉ Tomáš" display="https://www.cgf.cz/cz/turnaje/turnaje-vyhledavani/turnaj/vysledkova-listina-hrace?id=929994145&amp;categoryId=929994160&amp;golferId=572347058" xr:uid="{C8576655-A72B-4AB8-8B17-2AA8B4EC88CE}"/>
    <hyperlink ref="A25" r:id="rId16" tooltip="KŘIVOHLAVÝ Karel" display="https://www.cgf.cz/cz/turnaje/turnaje-vyhledavani/turnaj/vysledkova-listina-hrace?id=929994145&amp;categoryId=929994160&amp;golferId=417917564" xr:uid="{CAEB9BA8-CE42-40EB-94F8-A83DB2F25327}"/>
    <hyperlink ref="A7" r:id="rId17" tooltip="VOGEL Marek" display="https://www.cgf.cz/cz/turnaje/turnaje-vyhledavani/turnaj/vysledkova-listina-hrace?id=929994145&amp;categoryId=929994160&amp;golferId=12123093" xr:uid="{900EDD7A-1F32-4D12-87D8-4DCA9ED5830A}"/>
    <hyperlink ref="A26" r:id="rId18" tooltip="OLIVA Karel" display="https://www.cgf.cz/cz/turnaje/turnaje-vyhledavani/turnaj/vysledkova-listina-hrace?id=929994145&amp;categoryId=929994160&amp;golferId=416042611" xr:uid="{4578D7EC-6A09-47B0-B304-8208514969F4}"/>
    <hyperlink ref="A8" r:id="rId19" tooltip="NOVOTNÝ Otto" display="https://www.cgf.cz/cz/turnaje/turnaje-vyhledavani/turnaj/vysledkova-listina-hrace?id=929994145&amp;categoryId=929994160&amp;golferId=196795493" xr:uid="{4ABC2307-4E58-4103-86D7-F1603ADB8591}"/>
    <hyperlink ref="A27" r:id="rId20" tooltip="MIŘÁTSKÝ Petr" display="https://www.cgf.cz/cz/turnaje/turnaje-vyhledavani/turnaj/vysledkova-listina-hrace?id=929994145&amp;categoryId=929994160&amp;golferId=656908489" xr:uid="{59A8BECC-7AF8-41B7-AD58-A7642C40892C}"/>
    <hyperlink ref="A28" r:id="rId21" tooltip="MATHÉ Luděk" display="https://www.cgf.cz/cz/turnaje/turnaje-vyhledavani/turnaj/vysledkova-listina-hrace?id=929994145&amp;categoryId=929994160&amp;golferId=718179125" xr:uid="{ACA102C5-B458-4678-B0A3-E6A3D271AB99}"/>
    <hyperlink ref="A29" r:id="rId22" tooltip="ANDONOV Dragan" display="https://www.cgf.cz/cz/turnaje/turnaje-vyhledavani/turnaj/vysledkova-listina-hrace?id=929994145&amp;categoryId=929994160&amp;golferId=99665421" xr:uid="{12D0A4E4-D014-4F60-94C4-226C48D5D1BF}"/>
    <hyperlink ref="A30" r:id="rId23" tooltip="ŠÍMA Milan" display="https://www.cgf.cz/cz/turnaje/turnaje-vyhledavani/turnaj/vysledkova-listina-hrace?id=929994145&amp;categoryId=929994160&amp;golferId=92820171" xr:uid="{7F4E579B-DBE0-4A85-B58B-AA5EF7957A69}"/>
    <hyperlink ref="A31" r:id="rId24" tooltip="KUČERA Karel" display="https://www.cgf.cz/cz/turnaje/turnaje-vyhledavani/turnaj/vysledkova-listina-hrace?id=929994145&amp;categoryId=929994160&amp;golferId=75415364" xr:uid="{F0275094-BB7F-47EB-8162-02DF13AB03C8}"/>
    <hyperlink ref="A32" r:id="rId25" tooltip="PAVLÍČEK Martin" display="https://www.cgf.cz/cz/turnaje/turnaje-vyhledavani/turnaj/vysledkova-listina-hrace?id=929994145&amp;categoryId=929994160&amp;golferId=34093690" xr:uid="{284B078F-7178-4864-ABEC-D2C093DB54F9}"/>
    <hyperlink ref="A33" r:id="rId26" tooltip="STIEGER Roman" display="https://www.cgf.cz/cz/turnaje/turnaje-vyhledavani/turnaj/vysledkova-listina-hrace?id=929994145&amp;categoryId=929994160&amp;golferId=478224934" xr:uid="{6805CCEC-3715-4B7A-8B9F-685EF1C967E4}"/>
    <hyperlink ref="A34" r:id="rId27" tooltip="SÝKORA Roman" display="https://www.cgf.cz/cz/turnaje/turnaje-vyhledavani/turnaj/vysledkova-listina-hrace?id=929994145&amp;categoryId=929994160&amp;golferId=349833989" xr:uid="{9FF89920-13C6-436E-8CFA-8148C9231C38}"/>
    <hyperlink ref="A35" r:id="rId28" tooltip="CULEK Jan" display="https://www.cgf.cz/cz/turnaje/turnaje-vyhledavani/turnaj/vysledkova-listina-hrace?id=929994145&amp;categoryId=929994160&amp;golferId=17557807" xr:uid="{4B7976C2-5F63-408F-9657-FB3192E9C157}"/>
    <hyperlink ref="A36" r:id="rId29" tooltip="JOSEF Jaroslav" display="https://www.cgf.cz/cz/turnaje/turnaje-vyhledavani/turnaj/vysledkova-listina-hrace?id=929994145&amp;categoryId=929994160&amp;golferId=90689717" xr:uid="{E62F7150-8C31-4933-9293-CEB024EDDE35}"/>
    <hyperlink ref="A10" r:id="rId30" tooltip="POLÁČEK Marek" display="https://www.cgf.cz/cz/turnaje/turnaje-vyhledavani/turnaj/vysledkova-listina-hrace?id=929994145&amp;categoryId=929994160&amp;golferId=60789676" xr:uid="{94C62B30-93C1-44EE-8336-1163B6A6B57F}"/>
    <hyperlink ref="A37" r:id="rId31" tooltip="MOLNÁR Jan" display="https://www.cgf.cz/cz/turnaje/turnaje-vyhledavani/turnaj/vysledkova-listina-hrace?id=929994145&amp;categoryId=929994160&amp;golferId=481249794" xr:uid="{A35E256D-76B0-41F6-8737-9001ECB955ED}"/>
    <hyperlink ref="A38" r:id="rId32" tooltip="KLÍMA Vít" display="https://www.cgf.cz/cz/turnaje/turnaje-vyhledavani/turnaj/vysledkova-listina-hrace?id=929994145&amp;categoryId=929994160&amp;golferId=475208167" xr:uid="{265E01AA-1EDD-494E-97C8-8E0202074B00}"/>
    <hyperlink ref="A39" r:id="rId33" tooltip="HRUŠKA Jan" display="https://www.cgf.cz/cz/turnaje/turnaje-vyhledavani/turnaj/vysledkova-listina-hrace?id=929994145&amp;categoryId=929994160&amp;golferId=653600743" xr:uid="{C22A1BBE-5D94-4BCD-9682-57E5D06417E1}"/>
    <hyperlink ref="A9" r:id="rId34" tooltip="SVOBODA Jan" display="https://www.cgf.cz/cz/turnaje/turnaje-vyhledavani/turnaj/vysledkova-listina-hrace?id=929994145&amp;categoryId=929994160&amp;golferId=329222829" xr:uid="{A18C7D5A-5A87-49DA-B1E0-6059C4C49D4D}"/>
    <hyperlink ref="A11" r:id="rId35" tooltip="KOUTNÍK Zdeněk" display="https://www.cgf.cz/cz/turnaje/turnaje-vyhledavani/turnaj/vysledkova-listina-hrace?id=929994145&amp;categoryId=929994160&amp;golferId=78074249" xr:uid="{3B0B8EE9-5AB6-4287-BA36-702B76BD8984}"/>
    <hyperlink ref="A40" r:id="rId36" tooltip="SEKANINA Marek" display="https://www.cgf.cz/cz/turnaje/turnaje-vyhledavani/turnaj/vysledkova-listina-hrace?id=929994145&amp;categoryId=929994160&amp;golferId=485967830" xr:uid="{B347952E-972E-4BBB-B968-FF46DD10ED54}"/>
    <hyperlink ref="A41" r:id="rId37" tooltip="KASÁK Marek" display="https://www.cgf.cz/cz/turnaje/turnaje-vyhledavani/turnaj/vysledkova-listina-hrace?id=929994145&amp;categoryId=929994160&amp;golferId=80020358" xr:uid="{45F30BF9-E605-409D-80CD-23947E014790}"/>
    <hyperlink ref="A42" r:id="rId38" tooltip="BÁRTA Jan" display="https://www.cgf.cz/cz/turnaje/turnaje-vyhledavani/turnaj/vysledkova-listina-hrace?id=929994145&amp;categoryId=929994160&amp;golferId=416396092" xr:uid="{F9F82D79-405D-41C3-B7C0-C9B07CF38A9A}"/>
    <hyperlink ref="A43" r:id="rId39" tooltip="DVOŘÁK Richard" display="https://www.cgf.cz/cz/turnaje/turnaje-vyhledavani/turnaj/vysledkova-listina-hrace?id=929994145&amp;categoryId=929994160&amp;golferId=9843266" xr:uid="{29987718-4625-4F6F-B196-ADAB5078F8F1}"/>
    <hyperlink ref="A44" r:id="rId40" tooltip="TESARČÍK Ivo" display="https://www.cgf.cz/cz/turnaje/turnaje-vyhledavani/turnaj/vysledkova-listina-hrace?id=929994145&amp;categoryId=929994160&amp;golferId=64296883" xr:uid="{E03E4E0C-6AEF-4503-B31A-ECA4BE6B15DA}"/>
    <hyperlink ref="A45" r:id="rId41" tooltip="MÁRA Václav" display="https://www.cgf.cz/cz/turnaje/turnaje-vyhledavani/turnaj/vysledkova-listina-hrace?id=929994145&amp;categoryId=929994160&amp;golferId=455023605" xr:uid="{F83636E7-D6D6-4C8E-8C4A-F33A8DE306F4}"/>
    <hyperlink ref="A46" r:id="rId42" tooltip="FUČÍK Ivan" display="https://www.cgf.cz/cz/turnaje/turnaje-vyhledavani/turnaj/vysledkova-listina-hrace?id=929994145&amp;categoryId=929994160&amp;golferId=397847609" xr:uid="{670556D9-9262-4359-8C99-117481CDB44E}"/>
    <hyperlink ref="A47" r:id="rId43" tooltip="VOTAVA Radovan" display="https://www.cgf.cz/cz/turnaje/turnaje-vyhledavani/turnaj/vysledkova-listina-hrace?id=929994145&amp;categoryId=929994160&amp;golferId=574993840" xr:uid="{EF345481-2A16-49B5-A131-81332D13459F}"/>
    <hyperlink ref="A48" r:id="rId44" tooltip="PINKA Libor" display="https://www.cgf.cz/cz/turnaje/turnaje-vyhledavani/turnaj/vysledkova-listina-hrace?id=929994145&amp;categoryId=929994160&amp;golferId=476569087" xr:uid="{ECC36CC1-1875-49F2-9647-E9F0BBFB99E6}"/>
    <hyperlink ref="A49" r:id="rId45" tooltip="VOHLMUTH Ivan" display="https://www.cgf.cz/cz/turnaje/turnaje-vyhledavani/turnaj/vysledkova-listina-hrace?id=929994145&amp;categoryId=929994160&amp;golferId=198042726" xr:uid="{11937A2D-B484-4640-A136-C8A1615E84F6}"/>
    <hyperlink ref="A50" r:id="rId46" tooltip="BUBENÍK Zoltán" display="https://www.cgf.cz/cz/turnaje/turnaje-vyhledavani/turnaj/vysledkova-listina-hrace?id=929994145&amp;categoryId=929994160&amp;golferId=18827059" xr:uid="{055414EB-E33F-4EDB-AF17-729D54203446}"/>
    <hyperlink ref="A51" r:id="rId47" tooltip="KAŠPAROVSKÝ Rudolf" display="https://www.cgf.cz/cz/turnaje/turnaje-vyhledavani/turnaj/vysledkova-listina-hrace?id=929994145&amp;categoryId=929994160&amp;golferId=572573099" xr:uid="{7B398903-A496-40E2-8139-DED75040DC54}"/>
    <hyperlink ref="A52" r:id="rId48" tooltip="KAISER Petr" display="https://www.cgf.cz/cz/turnaje/turnaje-vyhledavani/turnaj/vysledkova-listina-hrace?id=929994145&amp;categoryId=929994160&amp;golferId=410476408" xr:uid="{9B497DD8-5D8F-405E-8508-44289941FE8B}"/>
    <hyperlink ref="A53" r:id="rId49" tooltip="PINKA Aleš" display="https://www.cgf.cz/cz/turnaje/turnaje-vyhledavani/turnaj/vysledkova-listina-hrace?id=929994145&amp;categoryId=929994160&amp;golferId=476569009" xr:uid="{E7F19434-A190-4BD8-93D8-A046688FD82B}"/>
    <hyperlink ref="A54" r:id="rId50" tooltip="SEVERIN Lubomír" display="https://www.cgf.cz/cz/turnaje/turnaje-vyhledavani/turnaj/vysledkova-listina-hrace?id=929994145&amp;categoryId=929994160&amp;golferId=564797065" xr:uid="{05A99133-2B54-49F0-ACE2-055DB2DC66C6}"/>
    <hyperlink ref="A55" r:id="rId51" tooltip="HAVLÍK Tomáš" display="https://www.cgf.cz/cz/turnaje/turnaje-vyhledavani/turnaj/vysledkova-listina-hrace?id=944014256&amp;categoryId=944014271&amp;golferId=40823995" xr:uid="{CF7C9155-F20C-4BD8-9236-3068BF5EC35A}"/>
    <hyperlink ref="A56" r:id="rId52" tooltip="SAGÁL Ivan" display="https://www.cgf.cz/cz/turnaje/turnaje-vyhledavani/turnaj/vysledkova-listina-hrace?id=944014256&amp;categoryId=944014271&amp;golferId=400672428" xr:uid="{CC345C69-8BE7-492D-9837-820EEC651724}"/>
    <hyperlink ref="A12" r:id="rId53" tooltip="URBAN Vladimír" display="https://www.cgf.cz/cz/turnaje/turnaje-vyhledavani/turnaj/vysledkova-listina-hrace?id=944014256&amp;categoryId=944014271&amp;golferId=457355288" xr:uid="{889DF8F4-27AA-4178-A224-AE7F5E123420}"/>
    <hyperlink ref="A57" r:id="rId54" tooltip="SELLNER David" display="https://www.cgf.cz/cz/turnaje/turnaje-vyhledavani/turnaj/vysledkova-listina-hrace?id=944014256&amp;categoryId=944014271&amp;golferId=582427939" xr:uid="{57EF41AA-7BAA-4D3E-9BEB-03D81FA51938}"/>
    <hyperlink ref="A58" r:id="rId55" tooltip="VIGAŠ Vladimír" display="https://www.cgf.cz/cz/turnaje/turnaje-vyhledavani/turnaj/vysledkova-listina-hrace?id=944014256&amp;categoryId=944014271&amp;golferId=474231080" xr:uid="{8F3E6774-1FC8-4001-AB25-D299FE1C30D3}"/>
    <hyperlink ref="A59" r:id="rId56" tooltip="ONDRÁČEK Jaroslav" display="https://www.cgf.cz/cz/turnaje/turnaje-vyhledavani/turnaj/vysledkova-listina-hrace?id=944014256&amp;categoryId=944014271&amp;golferId=3229897" xr:uid="{13CBE9D7-F72B-4C6B-90C6-3B13B29ED87A}"/>
    <hyperlink ref="A60" r:id="rId57" tooltip="NOVÝ Robert" display="https://www.cgf.cz/cz/turnaje/turnaje-vyhledavani/turnaj/vysledkova-listina-hrace?id=944014256&amp;categoryId=944014271&amp;golferId=46155187" xr:uid="{ABE7A3D9-3213-434D-86A9-542C36677C67}"/>
    <hyperlink ref="A61" r:id="rId58" tooltip="BEČKA Eugen" display="https://www.cgf.cz/cz/turnaje/turnaje-vyhledavani/turnaj/vysledkova-listina-hrace?id=944014256&amp;categoryId=944014271&amp;golferId=15333439" xr:uid="{B64A4AEB-BCFA-403E-9597-69014701BDC2}"/>
    <hyperlink ref="A62" r:id="rId59" tooltip="JAREŠ Vladimír" display="https://www.cgf.cz/cz/turnaje/turnaje-vyhledavani/turnaj/vysledkova-listina-hrace?id=944014256&amp;categoryId=944014271&amp;golferId=82055726" xr:uid="{DC1B1BAF-0E42-40FE-B232-A52AD2DFB2DE}"/>
    <hyperlink ref="A13" r:id="rId60" tooltip="JONKE David" display="https://www.cgf.cz/cz/turnaje/turnaje-vyhledavani/turnaj/vysledkova-listina-hrace?id=944014256&amp;categoryId=944014271&amp;golferId=525298949" xr:uid="{4561EC95-A436-42A2-BDFB-157B317CE149}"/>
    <hyperlink ref="A63" r:id="rId61" tooltip="NOVÝ Stanislav" display="https://www.cgf.cz/cz/turnaje/turnaje-vyhledavani/turnaj/vysledkova-listina-hrace?id=944014256&amp;categoryId=944014271&amp;golferId=306286165" xr:uid="{7E384980-9130-495F-B1B2-4C79D8F23913}"/>
    <hyperlink ref="A3" r:id="rId62" tooltip="BURIAN Zdeněk" display="https://www.cgf.cz/cz/turnaje/turnaje-vyhledavani/turnaj/vysledkova-listina-hrace?id=944014256&amp;categoryId=944014271&amp;golferId=180097603" xr:uid="{BC860DA1-2083-465C-87DF-B90EAAA95CDE}"/>
    <hyperlink ref="A64" r:id="rId63" tooltip="PANENKA Josef" display="https://www.cgf.cz/cz/turnaje/turnaje-vyhledavani/turnaj/vysledkova-listina-hrace?id=944014256&amp;categoryId=944014271&amp;golferId=231308371" xr:uid="{36437353-3631-4298-AC2D-EF0CA03493F4}"/>
    <hyperlink ref="A65" r:id="rId64" tooltip="CHOVANEC Jozef" display="https://www.cgf.cz/cz/turnaje/turnaje-vyhledavani/turnaj/vysledkova-listina-hrace?id=944014359&amp;categoryId=944014374&amp;golferId=298947202" xr:uid="{CAC2D6C5-EBB1-406D-B8C5-047F36CB790D}"/>
    <hyperlink ref="A66" r:id="rId65" tooltip="SPUDICH Jiří" display="https://www.cgf.cz/cz/turnaje/turnaje-vyhledavani/turnaj/vysledkova-listina-hrace?id=944014359&amp;categoryId=944014374&amp;golferId=86248855" xr:uid="{41045CF4-14E1-48D6-93C9-80A1143C0050}"/>
    <hyperlink ref="A67" r:id="rId66" tooltip="FISCHER Jiří" display="https://www.cgf.cz/cz/turnaje/turnaje-vyhledavani/turnaj/vysledkova-listina-hrace?id=944014359&amp;categoryId=944014374&amp;golferId=159168851" xr:uid="{14E342E4-EAA4-48E0-BB47-BE25687D8D3C}"/>
    <hyperlink ref="A68" r:id="rId67" tooltip="VOLÍN Jaroslav" display="https://www.cgf.cz/cz/turnaje/turnaje-vyhledavani/turnaj/vysledkova-listina-hrace?id=944014359&amp;categoryId=944014374&amp;golferId=82453593" xr:uid="{DDD6E9B9-23DE-45D0-B5EF-7092416BCDF6}"/>
    <hyperlink ref="A69" r:id="rId68" tooltip="HORÁČEK Petr" display="https://www.cgf.cz/cz/turnaje/turnaje-vyhledavani/turnaj/vysledkova-listina-hrace?id=944014359&amp;categoryId=944014374&amp;golferId=31854454" xr:uid="{0FD0ED80-6AD5-4489-9936-58E732150C83}"/>
    <hyperlink ref="A70" r:id="rId69" tooltip="SABADOŠ Jan" display="https://www.cgf.cz/cz/turnaje/turnaje-vyhledavani/turnaj/vysledkova-listina-hrace?id=944014359&amp;categoryId=944014374&amp;golferId=597732900" xr:uid="{607F4F16-FE5B-41FF-891A-452EAE1A223B}"/>
    <hyperlink ref="A71" r:id="rId70" tooltip="MATOUŠEK Martin" display="https://www.cgf.cz/cz/turnaje/turnaje-vyhledavani/turnaj/vysledkova-listina-hrace?id=944014359&amp;categoryId=944014374&amp;golferId=48194648" xr:uid="{CD801A58-34BA-409E-ACAD-035988139DE2}"/>
    <hyperlink ref="A72" r:id="rId71" tooltip="HRALA Jiří" display="https://www.cgf.cz/cz/turnaje/turnaje-vyhledavani/turnaj/vysledkova-listina-hrace?id=944014359&amp;categoryId=944014374&amp;golferId=13909619" xr:uid="{A375A9D2-B4B9-47C0-9ED9-233628486D8F}"/>
  </hyperlinks>
  <pageMargins left="0.18" right="0.17" top="0.43" bottom="0.38" header="0.3" footer="0.3"/>
  <pageSetup paperSize="9" scale="34" orientation="portrait" r:id="rId72"/>
  <tableParts count="1">
    <tablePart r:id="rId7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workbookViewId="0">
      <pane ySplit="1" topLeftCell="A2" activePane="bottomLeft" state="frozen"/>
      <selection pane="bottomLeft" activeCell="E9" sqref="C9:E10"/>
    </sheetView>
  </sheetViews>
  <sheetFormatPr defaultColWidth="18.28515625" defaultRowHeight="15" x14ac:dyDescent="0.25"/>
  <cols>
    <col min="1" max="1" width="18.28515625" style="58"/>
    <col min="2" max="2" width="9.28515625" style="28" customWidth="1"/>
    <col min="3" max="3" width="30" style="28" bestFit="1" customWidth="1"/>
    <col min="4" max="4" width="7.7109375" style="28" bestFit="1" customWidth="1"/>
    <col min="5" max="5" width="12.7109375" style="28" bestFit="1" customWidth="1"/>
    <col min="6" max="6" width="6.28515625" style="28" bestFit="1" customWidth="1"/>
    <col min="7" max="7" width="14.5703125" style="28" bestFit="1" customWidth="1"/>
    <col min="8" max="8" width="5.5703125" style="28" customWidth="1"/>
    <col min="9" max="9" width="6.28515625" style="28" bestFit="1" customWidth="1"/>
    <col min="10" max="10" width="6.85546875" style="28" bestFit="1" customWidth="1"/>
    <col min="11" max="11" width="6" style="28" bestFit="1" customWidth="1"/>
    <col min="12" max="16384" width="18.28515625" style="28"/>
  </cols>
  <sheetData>
    <row r="1" spans="1:11" ht="30.75" thickBot="1" x14ac:dyDescent="0.3">
      <c r="A1" s="58" t="s">
        <v>100</v>
      </c>
      <c r="B1" s="59" t="s">
        <v>26</v>
      </c>
      <c r="C1" s="60" t="s">
        <v>10</v>
      </c>
      <c r="D1" s="59" t="s">
        <v>11</v>
      </c>
      <c r="E1" s="59" t="s">
        <v>12</v>
      </c>
      <c r="F1" s="59" t="s">
        <v>13</v>
      </c>
      <c r="G1" s="59" t="s">
        <v>14</v>
      </c>
      <c r="H1" s="59" t="s">
        <v>43</v>
      </c>
      <c r="I1" s="59" t="s">
        <v>15</v>
      </c>
      <c r="J1" s="61" t="s">
        <v>41</v>
      </c>
      <c r="K1" s="61" t="s">
        <v>42</v>
      </c>
    </row>
    <row r="2" spans="1:11" s="63" customFormat="1" ht="16.5" thickTop="1" thickBot="1" x14ac:dyDescent="0.3">
      <c r="A2" s="62" t="s">
        <v>101</v>
      </c>
      <c r="B2" s="66">
        <v>1</v>
      </c>
      <c r="C2" s="56" t="s">
        <v>82</v>
      </c>
      <c r="D2" s="66" t="s">
        <v>83</v>
      </c>
      <c r="E2" s="66">
        <v>1000405</v>
      </c>
      <c r="F2" s="67">
        <v>10</v>
      </c>
      <c r="G2" s="66" t="s">
        <v>84</v>
      </c>
      <c r="H2" s="66">
        <v>28</v>
      </c>
      <c r="I2" s="67">
        <v>9.6</v>
      </c>
      <c r="J2" s="63">
        <v>38</v>
      </c>
      <c r="K2" s="63">
        <v>30</v>
      </c>
    </row>
    <row r="3" spans="1:11" s="63" customFormat="1" ht="16.5" thickTop="1" thickBot="1" x14ac:dyDescent="0.3">
      <c r="A3" s="62" t="s">
        <v>101</v>
      </c>
      <c r="B3" s="66">
        <v>2</v>
      </c>
      <c r="C3" s="56" t="s">
        <v>85</v>
      </c>
      <c r="D3" s="66" t="s">
        <v>86</v>
      </c>
      <c r="E3" s="66">
        <v>1901551</v>
      </c>
      <c r="F3" s="67">
        <v>9.4</v>
      </c>
      <c r="G3" s="66" t="s">
        <v>87</v>
      </c>
      <c r="H3" s="66">
        <v>22</v>
      </c>
      <c r="I3" s="67">
        <v>9.4</v>
      </c>
      <c r="J3" s="63">
        <v>31</v>
      </c>
    </row>
    <row r="4" spans="1:11" s="63" customFormat="1" ht="16.5" thickTop="1" thickBot="1" x14ac:dyDescent="0.3">
      <c r="A4" s="62" t="s">
        <v>101</v>
      </c>
      <c r="B4" s="66">
        <v>3</v>
      </c>
      <c r="C4" s="56" t="s">
        <v>88</v>
      </c>
      <c r="D4" s="66" t="s">
        <v>4</v>
      </c>
      <c r="E4" s="66">
        <v>16402292</v>
      </c>
      <c r="F4" s="67">
        <v>13</v>
      </c>
      <c r="G4" s="66" t="s">
        <v>89</v>
      </c>
      <c r="H4" s="66">
        <v>21</v>
      </c>
      <c r="I4" s="67">
        <v>13</v>
      </c>
      <c r="J4" s="63">
        <v>33</v>
      </c>
      <c r="K4" s="63">
        <v>10</v>
      </c>
    </row>
    <row r="5" spans="1:11" s="63" customFormat="1" ht="16.5" thickTop="1" thickBot="1" x14ac:dyDescent="0.3">
      <c r="A5" s="62" t="s">
        <v>101</v>
      </c>
      <c r="B5" s="66">
        <v>4</v>
      </c>
      <c r="C5" s="56" t="s">
        <v>2</v>
      </c>
      <c r="D5" s="66" t="s">
        <v>1</v>
      </c>
      <c r="E5" s="66">
        <v>15400297</v>
      </c>
      <c r="F5" s="67">
        <v>11.6</v>
      </c>
      <c r="G5" s="66" t="s">
        <v>90</v>
      </c>
      <c r="H5" s="66">
        <v>19</v>
      </c>
      <c r="I5" s="67">
        <v>11.6</v>
      </c>
      <c r="J5" s="63">
        <v>31</v>
      </c>
    </row>
    <row r="6" spans="1:11" s="63" customFormat="1" ht="16.5" thickTop="1" thickBot="1" x14ac:dyDescent="0.3">
      <c r="A6" s="62" t="s">
        <v>101</v>
      </c>
      <c r="B6" s="66">
        <v>5</v>
      </c>
      <c r="C6" s="56" t="s">
        <v>91</v>
      </c>
      <c r="D6" s="66" t="s">
        <v>30</v>
      </c>
      <c r="E6" s="66">
        <v>900043</v>
      </c>
      <c r="F6" s="67">
        <v>15.8</v>
      </c>
      <c r="G6" s="66" t="s">
        <v>92</v>
      </c>
      <c r="H6" s="66">
        <v>19</v>
      </c>
      <c r="I6" s="67">
        <v>15.5</v>
      </c>
      <c r="J6" s="63">
        <v>36</v>
      </c>
      <c r="K6" s="63">
        <v>20</v>
      </c>
    </row>
    <row r="7" spans="1:11" s="63" customFormat="1" ht="16.5" thickTop="1" thickBot="1" x14ac:dyDescent="0.3">
      <c r="A7" s="62" t="s">
        <v>101</v>
      </c>
      <c r="B7" s="66">
        <v>6</v>
      </c>
      <c r="C7" s="56" t="s">
        <v>63</v>
      </c>
      <c r="D7" s="66" t="s">
        <v>6</v>
      </c>
      <c r="E7" s="66">
        <v>5002345</v>
      </c>
      <c r="F7" s="67">
        <v>22.1</v>
      </c>
      <c r="G7" s="66" t="s">
        <v>93</v>
      </c>
      <c r="H7" s="66">
        <v>19</v>
      </c>
      <c r="I7" s="67">
        <v>21.1</v>
      </c>
      <c r="J7" s="63">
        <v>41</v>
      </c>
      <c r="K7" s="63">
        <v>30</v>
      </c>
    </row>
    <row r="8" spans="1:11" s="63" customFormat="1" ht="16.5" thickTop="1" thickBot="1" x14ac:dyDescent="0.3">
      <c r="A8" s="62" t="s">
        <v>101</v>
      </c>
      <c r="B8" s="68">
        <v>7</v>
      </c>
      <c r="C8" s="57" t="s">
        <v>94</v>
      </c>
      <c r="D8" s="68" t="s">
        <v>8</v>
      </c>
      <c r="E8" s="68">
        <v>12502962</v>
      </c>
      <c r="F8" s="69">
        <v>24.7</v>
      </c>
      <c r="G8" s="68" t="s">
        <v>95</v>
      </c>
      <c r="H8" s="68">
        <v>12</v>
      </c>
      <c r="I8" s="69">
        <v>24.5</v>
      </c>
      <c r="J8" s="63">
        <v>35</v>
      </c>
      <c r="K8" s="63">
        <v>20</v>
      </c>
    </row>
    <row r="9" spans="1:11" s="63" customFormat="1" ht="16.5" thickTop="1" thickBot="1" x14ac:dyDescent="0.3">
      <c r="A9" s="62" t="s">
        <v>102</v>
      </c>
      <c r="B9" s="66">
        <v>1</v>
      </c>
      <c r="C9" s="56" t="s">
        <v>96</v>
      </c>
      <c r="D9" s="66" t="s">
        <v>5</v>
      </c>
      <c r="E9" s="66">
        <v>1200445</v>
      </c>
      <c r="F9" s="67">
        <v>19.7</v>
      </c>
      <c r="G9" s="66" t="s">
        <v>97</v>
      </c>
      <c r="H9" s="66">
        <v>9</v>
      </c>
      <c r="I9" s="67">
        <v>20</v>
      </c>
      <c r="J9" s="63">
        <v>27</v>
      </c>
      <c r="K9" s="63">
        <v>10</v>
      </c>
    </row>
    <row r="10" spans="1:11" s="63" customFormat="1" ht="16.5" thickTop="1" thickBot="1" x14ac:dyDescent="0.3">
      <c r="A10" s="62" t="s">
        <v>102</v>
      </c>
      <c r="B10" s="68">
        <v>2</v>
      </c>
      <c r="C10" s="57" t="s">
        <v>98</v>
      </c>
      <c r="D10" s="68" t="s">
        <v>8</v>
      </c>
      <c r="E10" s="68">
        <v>12503888</v>
      </c>
      <c r="F10" s="69">
        <v>30.3</v>
      </c>
      <c r="G10" s="68" t="s">
        <v>99</v>
      </c>
      <c r="H10" s="68">
        <v>8</v>
      </c>
      <c r="I10" s="69">
        <v>30.3</v>
      </c>
      <c r="J10" s="63">
        <v>37</v>
      </c>
      <c r="K10" s="63">
        <v>30</v>
      </c>
    </row>
    <row r="11" spans="1:11" s="63" customFormat="1" ht="15.75" thickTop="1" x14ac:dyDescent="0.25">
      <c r="A11" s="62"/>
      <c r="B11" s="64"/>
      <c r="C11" s="65"/>
      <c r="D11" s="64"/>
      <c r="E11" s="64"/>
      <c r="F11" s="64"/>
      <c r="G11" s="64"/>
      <c r="H11" s="64"/>
      <c r="I11" s="64"/>
    </row>
    <row r="12" spans="1:11" s="63" customFormat="1" x14ac:dyDescent="0.25">
      <c r="A12" s="62"/>
      <c r="B12" s="64"/>
      <c r="C12" s="65"/>
      <c r="D12" s="64"/>
      <c r="E12" s="64"/>
      <c r="F12" s="64"/>
      <c r="G12" s="64"/>
      <c r="H12" s="64"/>
      <c r="I12" s="64"/>
    </row>
    <row r="13" spans="1:11" s="63" customFormat="1" x14ac:dyDescent="0.25">
      <c r="A13" s="62"/>
      <c r="B13" s="64"/>
      <c r="C13" s="65"/>
      <c r="D13" s="64"/>
      <c r="E13" s="64"/>
      <c r="F13" s="64"/>
      <c r="G13" s="64"/>
      <c r="H13" s="64"/>
      <c r="I13" s="64"/>
    </row>
    <row r="14" spans="1:11" s="63" customFormat="1" x14ac:dyDescent="0.25">
      <c r="A14" s="62"/>
      <c r="B14" s="64"/>
      <c r="C14" s="65"/>
      <c r="D14" s="64"/>
      <c r="E14" s="64"/>
      <c r="F14" s="64"/>
      <c r="G14" s="64"/>
      <c r="H14" s="64"/>
      <c r="I14" s="64"/>
    </row>
    <row r="15" spans="1:11" s="63" customFormat="1" x14ac:dyDescent="0.25">
      <c r="A15" s="62"/>
      <c r="B15" s="64"/>
      <c r="C15" s="65"/>
      <c r="D15" s="64"/>
      <c r="E15" s="64"/>
      <c r="F15" s="64"/>
      <c r="G15" s="64"/>
      <c r="H15" s="64"/>
      <c r="I15" s="64"/>
    </row>
    <row r="16" spans="1:11" s="63" customFormat="1" x14ac:dyDescent="0.25">
      <c r="A16" s="62"/>
      <c r="B16" s="64"/>
      <c r="C16" s="65"/>
      <c r="D16" s="64"/>
      <c r="E16" s="64"/>
      <c r="F16" s="64"/>
      <c r="G16" s="64"/>
      <c r="H16" s="64"/>
      <c r="I16" s="64"/>
    </row>
    <row r="17" spans="1:9" s="63" customFormat="1" x14ac:dyDescent="0.25">
      <c r="A17" s="62"/>
      <c r="B17" s="64"/>
      <c r="C17" s="65"/>
      <c r="D17" s="64"/>
      <c r="E17" s="64"/>
      <c r="F17" s="64"/>
      <c r="G17" s="64"/>
      <c r="H17" s="64"/>
      <c r="I17" s="64"/>
    </row>
    <row r="18" spans="1:9" s="63" customFormat="1" x14ac:dyDescent="0.25">
      <c r="A18" s="62"/>
      <c r="B18" s="64"/>
      <c r="C18" s="65"/>
      <c r="D18" s="64"/>
      <c r="E18" s="64"/>
      <c r="F18" s="64"/>
      <c r="G18" s="64"/>
      <c r="H18" s="64"/>
      <c r="I18" s="64"/>
    </row>
    <row r="19" spans="1:9" s="63" customFormat="1" x14ac:dyDescent="0.25">
      <c r="A19" s="62"/>
      <c r="B19" s="64"/>
      <c r="C19" s="65"/>
      <c r="D19" s="64"/>
      <c r="E19" s="64"/>
      <c r="F19" s="64"/>
      <c r="G19" s="64"/>
      <c r="H19" s="64"/>
      <c r="I19" s="64"/>
    </row>
    <row r="20" spans="1:9" s="63" customFormat="1" x14ac:dyDescent="0.25">
      <c r="A20" s="62"/>
      <c r="B20" s="64"/>
      <c r="C20" s="65"/>
      <c r="D20" s="64"/>
      <c r="E20" s="64"/>
      <c r="F20" s="64"/>
      <c r="G20" s="64"/>
      <c r="H20" s="64"/>
      <c r="I20" s="64"/>
    </row>
    <row r="21" spans="1:9" s="63" customFormat="1" x14ac:dyDescent="0.25">
      <c r="A21" s="62"/>
      <c r="B21" s="64"/>
      <c r="C21" s="65"/>
      <c r="D21" s="64"/>
      <c r="E21" s="64"/>
      <c r="F21" s="64"/>
      <c r="G21" s="64"/>
      <c r="H21" s="64"/>
      <c r="I21" s="64"/>
    </row>
    <row r="22" spans="1:9" s="63" customFormat="1" x14ac:dyDescent="0.25">
      <c r="A22" s="62"/>
      <c r="B22" s="64"/>
      <c r="C22" s="65"/>
      <c r="D22" s="64"/>
      <c r="E22" s="64"/>
      <c r="F22" s="64"/>
      <c r="G22" s="64"/>
      <c r="H22" s="64"/>
      <c r="I22" s="64"/>
    </row>
    <row r="23" spans="1:9" s="63" customFormat="1" x14ac:dyDescent="0.25">
      <c r="A23" s="62"/>
      <c r="B23" s="64"/>
      <c r="C23" s="65"/>
      <c r="D23" s="64"/>
      <c r="E23" s="64"/>
      <c r="F23" s="64"/>
      <c r="G23" s="64"/>
      <c r="H23" s="64"/>
      <c r="I23" s="64"/>
    </row>
    <row r="24" spans="1:9" s="63" customFormat="1" x14ac:dyDescent="0.25">
      <c r="A24" s="62"/>
      <c r="B24" s="64"/>
      <c r="C24" s="65"/>
      <c r="D24" s="64"/>
      <c r="E24" s="64"/>
      <c r="F24" s="64"/>
      <c r="G24" s="64"/>
      <c r="H24" s="64"/>
      <c r="I24" s="64"/>
    </row>
    <row r="25" spans="1:9" s="63" customFormat="1" x14ac:dyDescent="0.25">
      <c r="A25" s="62"/>
      <c r="B25" s="64"/>
      <c r="C25" s="65"/>
      <c r="D25" s="64"/>
      <c r="E25" s="64"/>
      <c r="F25" s="64"/>
      <c r="G25" s="64"/>
      <c r="H25" s="64"/>
      <c r="I25" s="64"/>
    </row>
    <row r="26" spans="1:9" s="63" customFormat="1" x14ac:dyDescent="0.25">
      <c r="A26" s="62"/>
      <c r="B26" s="64"/>
      <c r="C26" s="65"/>
      <c r="D26" s="64"/>
      <c r="E26" s="64"/>
      <c r="F26" s="64"/>
      <c r="G26" s="64"/>
      <c r="H26" s="64"/>
      <c r="I26" s="64"/>
    </row>
    <row r="27" spans="1:9" s="63" customFormat="1" x14ac:dyDescent="0.25">
      <c r="A27" s="62"/>
      <c r="B27" s="64"/>
      <c r="C27" s="65"/>
      <c r="D27" s="64"/>
      <c r="E27" s="64"/>
      <c r="F27" s="64"/>
      <c r="G27" s="64"/>
      <c r="H27" s="64"/>
      <c r="I27" s="64"/>
    </row>
    <row r="28" spans="1:9" s="63" customFormat="1" x14ac:dyDescent="0.25">
      <c r="A28" s="62"/>
      <c r="B28" s="64"/>
      <c r="C28" s="65"/>
      <c r="D28" s="64"/>
      <c r="E28" s="64"/>
      <c r="F28" s="64"/>
      <c r="G28" s="64"/>
      <c r="H28" s="64"/>
      <c r="I28" s="64"/>
    </row>
    <row r="29" spans="1:9" s="63" customFormat="1" x14ac:dyDescent="0.25">
      <c r="A29" s="62"/>
      <c r="B29" s="64"/>
      <c r="C29" s="65"/>
      <c r="D29" s="64"/>
      <c r="E29" s="64"/>
      <c r="F29" s="64"/>
      <c r="G29" s="64"/>
      <c r="H29" s="64"/>
      <c r="I29" s="64"/>
    </row>
  </sheetData>
  <hyperlinks>
    <hyperlink ref="C2" r:id="rId1" tooltip="DUŠEK Pavel" display="https://www.cgf.cz/cz/turnaje/turnaje-vyhledavani/turnaj/vysledkova-listina-hrace?id=915695289&amp;categoryId=922619802&amp;golferId=19169479" xr:uid="{52FBB8C3-36C8-4560-8944-9798CAF173E7}"/>
    <hyperlink ref="C3" r:id="rId2" tooltip="KLAUS Martin" display="https://www.cgf.cz/cz/turnaje/turnaje-vyhledavani/turnaj/vysledkova-listina-hrace?id=915695289&amp;categoryId=922619802&amp;golferId=40600136" xr:uid="{B760B4A2-75DF-43BB-96AA-BADA5D0382FA}"/>
    <hyperlink ref="C4" r:id="rId3" tooltip="HUŠEK Michal" display="https://www.cgf.cz/cz/turnaje/turnaje-vyhledavani/turnaj/vysledkova-listina-hrace?id=915695289&amp;categoryId=922619802&amp;golferId=31479995" xr:uid="{0D5A8E94-A1D0-4785-B9A6-34E7B6B1C448}"/>
    <hyperlink ref="C5" r:id="rId4" tooltip="ZAPOTIL Zbyněk" display="https://www.cgf.cz/cz/turnaje/turnaje-vyhledavani/turnaj/vysledkova-listina-hrace?id=915695289&amp;categoryId=922619802&amp;golferId=63584174" xr:uid="{E04B485C-0E96-4AC3-B584-0E7A52BFD04E}"/>
    <hyperlink ref="C6" r:id="rId5" tooltip="MÜNSTER František" display="https://www.cgf.cz/cz/turnaje/turnaje-vyhledavani/turnaj/vysledkova-listina-hrace?id=915695289&amp;categoryId=922619802&amp;golferId=4358962" xr:uid="{91431A9E-A93A-4D9B-AD60-A641C88541E7}"/>
    <hyperlink ref="C7" r:id="rId6" tooltip="HES Miroslav" display="https://www.cgf.cz/cz/turnaje/turnaje-vyhledavani/turnaj/vysledkova-listina-hrace?id=915695289&amp;categoryId=922619802&amp;golferId=19467609" xr:uid="{4296637B-2E2D-4983-84B0-09B10ACEE0AB}"/>
    <hyperlink ref="C8" r:id="rId7" tooltip="HAVLÍČEK Lukáš" display="https://www.cgf.cz/cz/turnaje/turnaje-vyhledavani/turnaj/vysledkova-listina-hrace?id=915695289&amp;categoryId=922619802&amp;golferId=512372683" xr:uid="{D1FA66C8-EB2F-4648-8817-B23B2B79FD69}"/>
    <hyperlink ref="C9" r:id="rId8" tooltip="BŘÍZOVÁ Eliška" display="https://www.cgf.cz/cz/turnaje/turnaje-vyhledavani/turnaj/vysledkova-listina-hrace?id=915695289&amp;categoryId=922620160&amp;golferId=87131445" xr:uid="{DF7C32D8-FAB4-4512-857E-6A157153F672}"/>
    <hyperlink ref="C10" r:id="rId9" tooltip="BONHOMME HANKEOVÁ Zuzana" display="https://www.cgf.cz/cz/turnaje/turnaje-vyhledavani/turnaj/vysledkova-listina-hrace?id=915695289&amp;categoryId=922620160&amp;golferId=51780206" xr:uid="{A2D85D5C-C601-4821-ABCC-52A6F8D7D1C7}"/>
  </hyperlinks>
  <pageMargins left="0.7" right="0.7" top="0.75" bottom="0.75" header="0.3" footer="0.3"/>
  <pageSetup paperSize="9"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43D1-8D73-458D-B863-E2346FE47BEA}">
  <dimension ref="A1:K79"/>
  <sheetViews>
    <sheetView workbookViewId="0">
      <selection activeCell="E49" sqref="C49:E78"/>
    </sheetView>
  </sheetViews>
  <sheetFormatPr defaultColWidth="22.85546875" defaultRowHeight="16.7" customHeight="1" x14ac:dyDescent="0.2"/>
  <cols>
    <col min="1" max="1" width="10" style="55" bestFit="1" customWidth="1"/>
    <col min="2" max="2" width="6.5703125" style="1" bestFit="1" customWidth="1"/>
    <col min="3" max="3" width="35.5703125" style="1" customWidth="1"/>
    <col min="4" max="4" width="12.42578125" style="1" customWidth="1"/>
    <col min="5" max="5" width="20.7109375" style="1" customWidth="1"/>
    <col min="6" max="6" width="6.42578125" style="1" bestFit="1" customWidth="1"/>
    <col min="7" max="7" width="21.85546875" style="1" customWidth="1"/>
    <col min="8" max="8" width="5.28515625" style="1" bestFit="1" customWidth="1"/>
    <col min="9" max="9" width="6.85546875" style="1" bestFit="1" customWidth="1"/>
    <col min="10" max="10" width="6" style="1" bestFit="1" customWidth="1"/>
    <col min="11" max="11" width="5.5703125" style="1" bestFit="1" customWidth="1"/>
    <col min="12" max="16384" width="22.85546875" style="1"/>
  </cols>
  <sheetData>
    <row r="1" spans="1:11" s="2" customFormat="1" ht="16.7" customHeight="1" thickBot="1" x14ac:dyDescent="0.25">
      <c r="A1" s="70" t="s">
        <v>103</v>
      </c>
      <c r="B1" s="16" t="s">
        <v>26</v>
      </c>
      <c r="C1" s="17" t="s">
        <v>10</v>
      </c>
      <c r="D1" s="16" t="s">
        <v>11</v>
      </c>
      <c r="E1" s="16" t="s">
        <v>12</v>
      </c>
      <c r="F1" s="16" t="s">
        <v>13</v>
      </c>
      <c r="G1" s="16" t="s">
        <v>14</v>
      </c>
      <c r="H1" s="16" t="s">
        <v>43</v>
      </c>
      <c r="I1" s="16" t="s">
        <v>15</v>
      </c>
      <c r="J1" s="18" t="s">
        <v>41</v>
      </c>
      <c r="K1" s="18" t="s">
        <v>42</v>
      </c>
    </row>
    <row r="2" spans="1:11" ht="16.7" customHeight="1" thickTop="1" thickBot="1" x14ac:dyDescent="0.25">
      <c r="A2" s="55" t="s">
        <v>101</v>
      </c>
      <c r="B2" s="66">
        <v>1</v>
      </c>
      <c r="C2" s="56" t="s">
        <v>104</v>
      </c>
      <c r="D2" s="66" t="s">
        <v>105</v>
      </c>
      <c r="E2" s="66">
        <v>400111</v>
      </c>
      <c r="F2" s="67">
        <v>5.3</v>
      </c>
      <c r="G2" s="66" t="s">
        <v>59</v>
      </c>
      <c r="H2" s="66">
        <v>30</v>
      </c>
      <c r="I2" s="67">
        <v>5.3</v>
      </c>
      <c r="J2" s="1">
        <v>35</v>
      </c>
    </row>
    <row r="3" spans="1:11" ht="16.7" customHeight="1" thickTop="1" thickBot="1" x14ac:dyDescent="0.25">
      <c r="A3" s="55" t="s">
        <v>101</v>
      </c>
      <c r="B3" s="66">
        <v>2</v>
      </c>
      <c r="C3" s="56" t="s">
        <v>106</v>
      </c>
      <c r="D3" s="66" t="s">
        <v>9</v>
      </c>
      <c r="E3" s="66">
        <v>801716</v>
      </c>
      <c r="F3" s="67">
        <v>2.2999999999999998</v>
      </c>
      <c r="G3" s="66" t="s">
        <v>59</v>
      </c>
      <c r="H3" s="66">
        <v>30</v>
      </c>
      <c r="I3" s="67">
        <v>2.2999999999999998</v>
      </c>
      <c r="J3" s="1">
        <v>35</v>
      </c>
    </row>
    <row r="4" spans="1:11" ht="16.7" customHeight="1" thickTop="1" thickBot="1" x14ac:dyDescent="0.25">
      <c r="A4" s="55" t="s">
        <v>101</v>
      </c>
      <c r="B4" s="66">
        <v>3</v>
      </c>
      <c r="C4" s="56" t="s">
        <v>82</v>
      </c>
      <c r="D4" s="66" t="s">
        <v>83</v>
      </c>
      <c r="E4" s="66">
        <v>1000405</v>
      </c>
      <c r="F4" s="67">
        <v>9.1999999999999993</v>
      </c>
      <c r="G4" s="66" t="s">
        <v>107</v>
      </c>
      <c r="H4" s="66">
        <v>28</v>
      </c>
      <c r="I4" s="67">
        <v>9.1</v>
      </c>
      <c r="J4" s="1">
        <v>37</v>
      </c>
    </row>
    <row r="5" spans="1:11" ht="16.7" customHeight="1" thickTop="1" thickBot="1" x14ac:dyDescent="0.25">
      <c r="A5" s="55" t="s">
        <v>101</v>
      </c>
      <c r="B5" s="66">
        <v>4</v>
      </c>
      <c r="C5" s="56" t="s">
        <v>108</v>
      </c>
      <c r="D5" s="66" t="s">
        <v>3</v>
      </c>
      <c r="E5" s="66">
        <v>9803231</v>
      </c>
      <c r="F5" s="67">
        <v>11</v>
      </c>
      <c r="G5" s="66" t="s">
        <v>109</v>
      </c>
      <c r="H5" s="66">
        <v>28</v>
      </c>
      <c r="I5" s="67">
        <v>11.1</v>
      </c>
      <c r="J5" s="1">
        <v>39</v>
      </c>
      <c r="K5" s="1">
        <v>20</v>
      </c>
    </row>
    <row r="6" spans="1:11" ht="16.7" customHeight="1" thickTop="1" thickBot="1" x14ac:dyDescent="0.25">
      <c r="A6" s="55" t="s">
        <v>101</v>
      </c>
      <c r="B6" s="66">
        <v>5</v>
      </c>
      <c r="C6" s="56" t="s">
        <v>110</v>
      </c>
      <c r="D6" s="66" t="s">
        <v>111</v>
      </c>
      <c r="E6" s="66">
        <v>6800199</v>
      </c>
      <c r="F6" s="67">
        <v>3.6</v>
      </c>
      <c r="G6" s="66" t="s">
        <v>112</v>
      </c>
      <c r="H6" s="66">
        <v>28</v>
      </c>
      <c r="I6" s="67">
        <v>3.6</v>
      </c>
      <c r="J6" s="1">
        <v>31</v>
      </c>
    </row>
    <row r="7" spans="1:11" ht="16.7" customHeight="1" thickTop="1" thickBot="1" x14ac:dyDescent="0.25">
      <c r="A7" s="55" t="s">
        <v>101</v>
      </c>
      <c r="B7" s="66">
        <v>6</v>
      </c>
      <c r="C7" s="56" t="s">
        <v>88</v>
      </c>
      <c r="D7" s="66" t="s">
        <v>4</v>
      </c>
      <c r="E7" s="66">
        <v>16402292</v>
      </c>
      <c r="F7" s="67">
        <v>11.5</v>
      </c>
      <c r="G7" s="66" t="s">
        <v>113</v>
      </c>
      <c r="H7" s="66">
        <v>27</v>
      </c>
      <c r="I7" s="67">
        <v>10.9</v>
      </c>
      <c r="J7" s="1">
        <v>39</v>
      </c>
      <c r="K7" s="1">
        <v>30</v>
      </c>
    </row>
    <row r="8" spans="1:11" ht="16.7" customHeight="1" thickTop="1" thickBot="1" x14ac:dyDescent="0.25">
      <c r="A8" s="55" t="s">
        <v>101</v>
      </c>
      <c r="B8" s="66">
        <v>7</v>
      </c>
      <c r="C8" s="56" t="s">
        <v>114</v>
      </c>
      <c r="D8" s="66" t="s">
        <v>3</v>
      </c>
      <c r="E8" s="66">
        <v>9807319</v>
      </c>
      <c r="F8" s="67">
        <v>16.2</v>
      </c>
      <c r="G8" s="66" t="s">
        <v>115</v>
      </c>
      <c r="H8" s="66">
        <v>25</v>
      </c>
      <c r="I8" s="67">
        <v>15.2</v>
      </c>
      <c r="J8" s="1">
        <v>43</v>
      </c>
      <c r="K8" s="1">
        <v>20</v>
      </c>
    </row>
    <row r="9" spans="1:11" ht="16.7" customHeight="1" thickTop="1" thickBot="1" x14ac:dyDescent="0.25">
      <c r="A9" s="55" t="s">
        <v>101</v>
      </c>
      <c r="B9" s="66">
        <v>8</v>
      </c>
      <c r="C9" s="56" t="s">
        <v>116</v>
      </c>
      <c r="D9" s="66" t="s">
        <v>4</v>
      </c>
      <c r="E9" s="66">
        <v>16403238</v>
      </c>
      <c r="F9" s="67">
        <v>9.1999999999999993</v>
      </c>
      <c r="G9" s="66" t="s">
        <v>117</v>
      </c>
      <c r="H9" s="66">
        <v>25</v>
      </c>
      <c r="I9" s="67">
        <v>8.6</v>
      </c>
      <c r="J9" s="1">
        <v>38</v>
      </c>
      <c r="K9" s="1">
        <v>10</v>
      </c>
    </row>
    <row r="10" spans="1:11" ht="16.7" customHeight="1" thickTop="1" thickBot="1" x14ac:dyDescent="0.25">
      <c r="A10" s="55" t="s">
        <v>101</v>
      </c>
      <c r="B10" s="66">
        <v>9</v>
      </c>
      <c r="C10" s="56" t="s">
        <v>85</v>
      </c>
      <c r="D10" s="66" t="s">
        <v>86</v>
      </c>
      <c r="E10" s="66">
        <v>1901551</v>
      </c>
      <c r="F10" s="67">
        <v>10.199999999999999</v>
      </c>
      <c r="G10" s="66" t="s">
        <v>118</v>
      </c>
      <c r="H10" s="66">
        <v>24</v>
      </c>
      <c r="I10" s="67">
        <v>10.4</v>
      </c>
      <c r="J10" s="1">
        <v>34</v>
      </c>
    </row>
    <row r="11" spans="1:11" ht="16.7" customHeight="1" thickTop="1" thickBot="1" x14ac:dyDescent="0.25">
      <c r="A11" s="55" t="s">
        <v>101</v>
      </c>
      <c r="B11" s="66">
        <v>10</v>
      </c>
      <c r="C11" s="56" t="s">
        <v>119</v>
      </c>
      <c r="D11" s="66" t="s">
        <v>30</v>
      </c>
      <c r="E11" s="66">
        <v>903074</v>
      </c>
      <c r="F11" s="67">
        <v>9.6</v>
      </c>
      <c r="G11" s="66" t="s">
        <v>120</v>
      </c>
      <c r="H11" s="66">
        <v>23</v>
      </c>
      <c r="I11" s="67">
        <v>9.6</v>
      </c>
      <c r="J11" s="1">
        <v>33</v>
      </c>
    </row>
    <row r="12" spans="1:11" ht="16.7" customHeight="1" thickTop="1" thickBot="1" x14ac:dyDescent="0.25">
      <c r="A12" s="55" t="s">
        <v>101</v>
      </c>
      <c r="B12" s="66">
        <v>11</v>
      </c>
      <c r="C12" s="56" t="s">
        <v>121</v>
      </c>
      <c r="D12" s="66" t="s">
        <v>61</v>
      </c>
      <c r="E12" s="66">
        <v>5701999</v>
      </c>
      <c r="F12" s="67">
        <v>6.4</v>
      </c>
      <c r="G12" s="66" t="s">
        <v>122</v>
      </c>
      <c r="H12" s="66">
        <v>23</v>
      </c>
      <c r="I12" s="67">
        <v>6.4</v>
      </c>
      <c r="J12" s="1">
        <v>28</v>
      </c>
    </row>
    <row r="13" spans="1:11" ht="16.7" customHeight="1" thickTop="1" thickBot="1" x14ac:dyDescent="0.25">
      <c r="A13" s="55" t="s">
        <v>101</v>
      </c>
      <c r="B13" s="66">
        <v>12</v>
      </c>
      <c r="C13" s="56" t="s">
        <v>72</v>
      </c>
      <c r="D13" s="66" t="s">
        <v>3</v>
      </c>
      <c r="E13" s="66">
        <v>9803979</v>
      </c>
      <c r="F13" s="67">
        <v>12.7</v>
      </c>
      <c r="G13" s="66" t="s">
        <v>123</v>
      </c>
      <c r="H13" s="66">
        <v>22</v>
      </c>
      <c r="I13" s="67">
        <v>12.7</v>
      </c>
      <c r="J13" s="1">
        <v>31</v>
      </c>
    </row>
    <row r="14" spans="1:11" ht="16.7" customHeight="1" thickTop="1" thickBot="1" x14ac:dyDescent="0.25">
      <c r="A14" s="55" t="s">
        <v>101</v>
      </c>
      <c r="B14" s="66">
        <v>13</v>
      </c>
      <c r="C14" s="56" t="s">
        <v>124</v>
      </c>
      <c r="D14" s="66" t="s">
        <v>7</v>
      </c>
      <c r="E14" s="66">
        <v>7808561</v>
      </c>
      <c r="F14" s="67">
        <v>17.2</v>
      </c>
      <c r="G14" s="66" t="s">
        <v>125</v>
      </c>
      <c r="H14" s="66">
        <v>22</v>
      </c>
      <c r="I14" s="67">
        <v>16.399999999999999</v>
      </c>
      <c r="J14" s="1">
        <v>41</v>
      </c>
    </row>
    <row r="15" spans="1:11" ht="16.7" customHeight="1" thickTop="1" thickBot="1" x14ac:dyDescent="0.25">
      <c r="A15" s="55" t="s">
        <v>101</v>
      </c>
      <c r="B15" s="66">
        <v>14</v>
      </c>
      <c r="C15" s="56" t="s">
        <v>81</v>
      </c>
      <c r="D15" s="66" t="s">
        <v>27</v>
      </c>
      <c r="E15" s="66">
        <v>4700848</v>
      </c>
      <c r="F15" s="67">
        <v>19.600000000000001</v>
      </c>
      <c r="G15" s="66" t="s">
        <v>126</v>
      </c>
      <c r="H15" s="66">
        <v>21</v>
      </c>
      <c r="I15" s="67">
        <v>18.5</v>
      </c>
      <c r="J15" s="1">
        <v>41</v>
      </c>
    </row>
    <row r="16" spans="1:11" ht="16.7" customHeight="1" thickTop="1" thickBot="1" x14ac:dyDescent="0.25">
      <c r="A16" s="55" t="s">
        <v>101</v>
      </c>
      <c r="B16" s="66">
        <v>15</v>
      </c>
      <c r="C16" s="56" t="s">
        <v>79</v>
      </c>
      <c r="D16" s="66" t="s">
        <v>3</v>
      </c>
      <c r="E16" s="66">
        <v>9802746</v>
      </c>
      <c r="F16" s="67">
        <v>17.600000000000001</v>
      </c>
      <c r="G16" s="66" t="s">
        <v>127</v>
      </c>
      <c r="H16" s="66">
        <v>21</v>
      </c>
      <c r="I16" s="67">
        <v>17.100000000000001</v>
      </c>
      <c r="J16" s="1">
        <v>38</v>
      </c>
    </row>
    <row r="17" spans="1:11" ht="16.7" customHeight="1" thickTop="1" thickBot="1" x14ac:dyDescent="0.25">
      <c r="A17" s="55" t="s">
        <v>101</v>
      </c>
      <c r="B17" s="66">
        <v>16</v>
      </c>
      <c r="C17" s="56" t="s">
        <v>128</v>
      </c>
      <c r="D17" s="66" t="s">
        <v>0</v>
      </c>
      <c r="E17" s="66">
        <v>18006516</v>
      </c>
      <c r="F17" s="67">
        <v>19.600000000000001</v>
      </c>
      <c r="G17" s="66" t="s">
        <v>129</v>
      </c>
      <c r="H17" s="66">
        <v>20</v>
      </c>
      <c r="I17" s="67">
        <v>19.100000000000001</v>
      </c>
      <c r="J17" s="1">
        <v>40</v>
      </c>
    </row>
    <row r="18" spans="1:11" ht="16.7" customHeight="1" thickTop="1" thickBot="1" x14ac:dyDescent="0.25">
      <c r="A18" s="55" t="s">
        <v>101</v>
      </c>
      <c r="B18" s="66">
        <v>17</v>
      </c>
      <c r="C18" s="56" t="s">
        <v>130</v>
      </c>
      <c r="D18" s="66" t="s">
        <v>61</v>
      </c>
      <c r="E18" s="66">
        <v>5702161</v>
      </c>
      <c r="F18" s="67">
        <v>15.4</v>
      </c>
      <c r="G18" s="66" t="s">
        <v>131</v>
      </c>
      <c r="H18" s="66">
        <v>18</v>
      </c>
      <c r="I18" s="67">
        <v>15.4</v>
      </c>
      <c r="J18" s="1">
        <v>32</v>
      </c>
    </row>
    <row r="19" spans="1:11" ht="16.7" customHeight="1" thickTop="1" thickBot="1" x14ac:dyDescent="0.25">
      <c r="A19" s="55" t="s">
        <v>101</v>
      </c>
      <c r="B19" s="66">
        <v>18</v>
      </c>
      <c r="C19" s="56" t="s">
        <v>132</v>
      </c>
      <c r="D19" s="66" t="s">
        <v>133</v>
      </c>
      <c r="E19" s="66">
        <v>18500241</v>
      </c>
      <c r="F19" s="67">
        <v>9.6</v>
      </c>
      <c r="G19" s="66" t="s">
        <v>134</v>
      </c>
      <c r="H19" s="66">
        <v>18</v>
      </c>
      <c r="I19" s="67">
        <v>10.5</v>
      </c>
      <c r="J19" s="1">
        <v>26</v>
      </c>
    </row>
    <row r="20" spans="1:11" ht="16.7" customHeight="1" thickTop="1" thickBot="1" x14ac:dyDescent="0.25">
      <c r="A20" s="55" t="s">
        <v>101</v>
      </c>
      <c r="B20" s="66">
        <v>19</v>
      </c>
      <c r="C20" s="56" t="s">
        <v>135</v>
      </c>
      <c r="D20" s="66" t="s">
        <v>27</v>
      </c>
      <c r="E20" s="66">
        <v>4700394</v>
      </c>
      <c r="F20" s="67">
        <v>14.8</v>
      </c>
      <c r="G20" s="66" t="s">
        <v>136</v>
      </c>
      <c r="H20" s="66">
        <v>18</v>
      </c>
      <c r="I20" s="67">
        <v>14.8</v>
      </c>
      <c r="J20" s="1">
        <v>31</v>
      </c>
    </row>
    <row r="21" spans="1:11" ht="16.7" customHeight="1" thickTop="1" thickBot="1" x14ac:dyDescent="0.25">
      <c r="A21" s="55" t="s">
        <v>101</v>
      </c>
      <c r="B21" s="66">
        <v>20</v>
      </c>
      <c r="C21" s="56" t="s">
        <v>137</v>
      </c>
      <c r="D21" s="66" t="s">
        <v>138</v>
      </c>
      <c r="E21" s="66">
        <v>7500001</v>
      </c>
      <c r="F21" s="67">
        <v>11.4</v>
      </c>
      <c r="G21" s="66" t="s">
        <v>139</v>
      </c>
      <c r="H21" s="66">
        <v>18</v>
      </c>
      <c r="I21" s="67">
        <v>11.7</v>
      </c>
      <c r="J21" s="1">
        <v>27</v>
      </c>
    </row>
    <row r="22" spans="1:11" ht="16.7" customHeight="1" thickTop="1" thickBot="1" x14ac:dyDescent="0.25">
      <c r="A22" s="55" t="s">
        <v>101</v>
      </c>
      <c r="B22" s="66">
        <v>21</v>
      </c>
      <c r="C22" s="56" t="s">
        <v>140</v>
      </c>
      <c r="D22" s="66" t="s">
        <v>83</v>
      </c>
      <c r="E22" s="66">
        <v>1005527</v>
      </c>
      <c r="F22" s="67">
        <v>21.7</v>
      </c>
      <c r="G22" s="66" t="s">
        <v>141</v>
      </c>
      <c r="H22" s="66">
        <v>17</v>
      </c>
      <c r="I22" s="67">
        <v>21.8</v>
      </c>
      <c r="J22" s="1">
        <v>37</v>
      </c>
    </row>
    <row r="23" spans="1:11" ht="16.7" customHeight="1" thickTop="1" thickBot="1" x14ac:dyDescent="0.25">
      <c r="A23" s="55" t="s">
        <v>101</v>
      </c>
      <c r="B23" s="66">
        <v>22</v>
      </c>
      <c r="C23" s="56" t="s">
        <v>142</v>
      </c>
      <c r="D23" s="66" t="s">
        <v>3</v>
      </c>
      <c r="E23" s="66">
        <v>9808408</v>
      </c>
      <c r="F23" s="67">
        <v>19.7</v>
      </c>
      <c r="G23" s="66" t="s">
        <v>143</v>
      </c>
      <c r="H23" s="66">
        <v>17</v>
      </c>
      <c r="I23" s="67">
        <v>19.2</v>
      </c>
      <c r="J23" s="1">
        <v>38</v>
      </c>
    </row>
    <row r="24" spans="1:11" ht="16.7" customHeight="1" thickTop="1" thickBot="1" x14ac:dyDescent="0.25">
      <c r="A24" s="55" t="s">
        <v>101</v>
      </c>
      <c r="B24" s="66">
        <v>23</v>
      </c>
      <c r="C24" s="56" t="s">
        <v>2</v>
      </c>
      <c r="D24" s="66" t="s">
        <v>1</v>
      </c>
      <c r="E24" s="66">
        <v>15400297</v>
      </c>
      <c r="F24" s="67">
        <v>11.6</v>
      </c>
      <c r="G24" s="66" t="s">
        <v>144</v>
      </c>
      <c r="H24" s="66">
        <v>17</v>
      </c>
      <c r="I24" s="67">
        <v>12</v>
      </c>
      <c r="J24" s="1">
        <v>29</v>
      </c>
    </row>
    <row r="25" spans="1:11" ht="16.7" customHeight="1" thickTop="1" thickBot="1" x14ac:dyDescent="0.25">
      <c r="A25" s="55" t="s">
        <v>101</v>
      </c>
      <c r="B25" s="66">
        <v>24</v>
      </c>
      <c r="C25" s="56" t="s">
        <v>145</v>
      </c>
      <c r="D25" s="66" t="s">
        <v>28</v>
      </c>
      <c r="E25" s="66">
        <v>302419</v>
      </c>
      <c r="F25" s="67">
        <v>16.3</v>
      </c>
      <c r="G25" s="66" t="s">
        <v>146</v>
      </c>
      <c r="H25" s="66">
        <v>17</v>
      </c>
      <c r="I25" s="67">
        <v>16.600000000000001</v>
      </c>
      <c r="J25" s="1">
        <v>34</v>
      </c>
    </row>
    <row r="26" spans="1:11" ht="16.7" customHeight="1" thickTop="1" thickBot="1" x14ac:dyDescent="0.25">
      <c r="A26" s="55" t="s">
        <v>101</v>
      </c>
      <c r="B26" s="66">
        <v>25</v>
      </c>
      <c r="C26" s="56" t="s">
        <v>147</v>
      </c>
      <c r="D26" s="66" t="s">
        <v>111</v>
      </c>
      <c r="E26" s="66">
        <v>6800175</v>
      </c>
      <c r="F26" s="67">
        <v>11.3</v>
      </c>
      <c r="G26" s="66" t="s">
        <v>148</v>
      </c>
      <c r="H26" s="66">
        <v>17</v>
      </c>
      <c r="I26" s="67">
        <v>11.3</v>
      </c>
      <c r="J26" s="1">
        <v>27</v>
      </c>
    </row>
    <row r="27" spans="1:11" ht="16.7" customHeight="1" thickTop="1" thickBot="1" x14ac:dyDescent="0.25">
      <c r="A27" s="55" t="s">
        <v>101</v>
      </c>
      <c r="B27" s="66">
        <v>26</v>
      </c>
      <c r="C27" s="56" t="s">
        <v>33</v>
      </c>
      <c r="D27" s="66" t="s">
        <v>21</v>
      </c>
      <c r="E27" s="66">
        <v>13900018</v>
      </c>
      <c r="F27" s="67">
        <v>23.2</v>
      </c>
      <c r="G27" s="66" t="s">
        <v>149</v>
      </c>
      <c r="H27" s="66">
        <v>17</v>
      </c>
      <c r="I27" s="67">
        <v>22.3</v>
      </c>
      <c r="J27" s="1">
        <v>43</v>
      </c>
      <c r="K27" s="1">
        <v>10</v>
      </c>
    </row>
    <row r="28" spans="1:11" ht="16.7" customHeight="1" thickTop="1" thickBot="1" x14ac:dyDescent="0.25">
      <c r="A28" s="55" t="s">
        <v>101</v>
      </c>
      <c r="B28" s="66">
        <v>27</v>
      </c>
      <c r="C28" s="56" t="s">
        <v>150</v>
      </c>
      <c r="D28" s="66" t="s">
        <v>3</v>
      </c>
      <c r="E28" s="66">
        <v>9808920</v>
      </c>
      <c r="F28" s="67">
        <v>17.600000000000001</v>
      </c>
      <c r="G28" s="66" t="s">
        <v>151</v>
      </c>
      <c r="H28" s="66">
        <v>17</v>
      </c>
      <c r="I28" s="67">
        <v>17.5</v>
      </c>
      <c r="J28" s="1">
        <v>33</v>
      </c>
    </row>
    <row r="29" spans="1:11" ht="16.7" customHeight="1" thickTop="1" thickBot="1" x14ac:dyDescent="0.25">
      <c r="A29" s="55" t="s">
        <v>101</v>
      </c>
      <c r="B29" s="66">
        <v>28</v>
      </c>
      <c r="C29" s="56" t="s">
        <v>152</v>
      </c>
      <c r="D29" s="66" t="s">
        <v>3</v>
      </c>
      <c r="E29" s="66">
        <v>9805832</v>
      </c>
      <c r="F29" s="67">
        <v>17.7</v>
      </c>
      <c r="G29" s="66" t="s">
        <v>153</v>
      </c>
      <c r="H29" s="66">
        <v>16</v>
      </c>
      <c r="I29" s="67">
        <v>17.7</v>
      </c>
      <c r="J29" s="1">
        <v>31</v>
      </c>
    </row>
    <row r="30" spans="1:11" ht="16.7" customHeight="1" thickTop="1" thickBot="1" x14ac:dyDescent="0.25">
      <c r="A30" s="55" t="s">
        <v>101</v>
      </c>
      <c r="B30" s="66">
        <v>29</v>
      </c>
      <c r="C30" s="56" t="s">
        <v>154</v>
      </c>
      <c r="D30" s="66" t="s">
        <v>5</v>
      </c>
      <c r="E30" s="66">
        <v>1201195</v>
      </c>
      <c r="F30" s="67">
        <v>19.100000000000001</v>
      </c>
      <c r="G30" s="66" t="s">
        <v>155</v>
      </c>
      <c r="H30" s="66">
        <v>16</v>
      </c>
      <c r="I30" s="67">
        <v>19.100000000000001</v>
      </c>
      <c r="J30" s="1">
        <v>36</v>
      </c>
    </row>
    <row r="31" spans="1:11" ht="16.7" customHeight="1" thickTop="1" thickBot="1" x14ac:dyDescent="0.25">
      <c r="A31" s="55" t="s">
        <v>101</v>
      </c>
      <c r="B31" s="66">
        <v>30</v>
      </c>
      <c r="C31" s="56" t="s">
        <v>156</v>
      </c>
      <c r="D31" s="66" t="s">
        <v>7</v>
      </c>
      <c r="E31" s="66">
        <v>7809899</v>
      </c>
      <c r="F31" s="67">
        <v>19.8</v>
      </c>
      <c r="G31" s="66" t="s">
        <v>157</v>
      </c>
      <c r="H31" s="66">
        <v>15</v>
      </c>
      <c r="I31" s="67">
        <v>19.7</v>
      </c>
      <c r="J31" s="1">
        <v>33</v>
      </c>
    </row>
    <row r="32" spans="1:11" ht="16.7" customHeight="1" thickTop="1" thickBot="1" x14ac:dyDescent="0.25">
      <c r="A32" s="55" t="s">
        <v>101</v>
      </c>
      <c r="B32" s="66">
        <v>31</v>
      </c>
      <c r="C32" s="56" t="s">
        <v>80</v>
      </c>
      <c r="D32" s="66" t="s">
        <v>3</v>
      </c>
      <c r="E32" s="66">
        <v>9807925</v>
      </c>
      <c r="F32" s="67">
        <v>18</v>
      </c>
      <c r="G32" s="66" t="s">
        <v>158</v>
      </c>
      <c r="H32" s="66">
        <v>15</v>
      </c>
      <c r="I32" s="67">
        <v>18</v>
      </c>
      <c r="J32" s="1">
        <v>32</v>
      </c>
    </row>
    <row r="33" spans="1:11" ht="16.7" customHeight="1" thickTop="1" thickBot="1" x14ac:dyDescent="0.25">
      <c r="A33" s="55" t="s">
        <v>101</v>
      </c>
      <c r="B33" s="66">
        <v>32</v>
      </c>
      <c r="C33" s="56" t="s">
        <v>62</v>
      </c>
      <c r="D33" s="66" t="s">
        <v>36</v>
      </c>
      <c r="E33" s="66">
        <v>5400751</v>
      </c>
      <c r="F33" s="67">
        <v>17.8</v>
      </c>
      <c r="G33" s="66" t="s">
        <v>159</v>
      </c>
      <c r="H33" s="66">
        <v>13</v>
      </c>
      <c r="I33" s="67">
        <v>18.7</v>
      </c>
      <c r="J33" s="1">
        <v>32</v>
      </c>
    </row>
    <row r="34" spans="1:11" ht="16.7" customHeight="1" thickTop="1" thickBot="1" x14ac:dyDescent="0.25">
      <c r="A34" s="55" t="s">
        <v>101</v>
      </c>
      <c r="B34" s="66">
        <v>33</v>
      </c>
      <c r="C34" s="56" t="s">
        <v>65</v>
      </c>
      <c r="D34" s="66" t="s">
        <v>7</v>
      </c>
      <c r="E34" s="66">
        <v>7808383</v>
      </c>
      <c r="F34" s="67">
        <v>19.3</v>
      </c>
      <c r="G34" s="66" t="s">
        <v>160</v>
      </c>
      <c r="H34" s="66">
        <v>13</v>
      </c>
      <c r="I34" s="67">
        <v>19.3</v>
      </c>
      <c r="J34" s="1">
        <v>26</v>
      </c>
    </row>
    <row r="35" spans="1:11" ht="16.7" customHeight="1" thickTop="1" thickBot="1" x14ac:dyDescent="0.25">
      <c r="A35" s="55" t="s">
        <v>101</v>
      </c>
      <c r="B35" s="66">
        <v>34</v>
      </c>
      <c r="C35" s="56" t="s">
        <v>161</v>
      </c>
      <c r="D35" s="66" t="s">
        <v>8</v>
      </c>
      <c r="E35" s="66">
        <v>12503262</v>
      </c>
      <c r="F35" s="67">
        <v>11.1</v>
      </c>
      <c r="G35" s="66" t="s">
        <v>162</v>
      </c>
      <c r="H35" s="66">
        <v>12</v>
      </c>
      <c r="I35" s="67">
        <v>11.5</v>
      </c>
      <c r="J35" s="1">
        <v>21</v>
      </c>
    </row>
    <row r="36" spans="1:11" ht="16.7" customHeight="1" thickTop="1" thickBot="1" x14ac:dyDescent="0.25">
      <c r="A36" s="55" t="s">
        <v>101</v>
      </c>
      <c r="B36" s="66">
        <v>35</v>
      </c>
      <c r="C36" s="56" t="s">
        <v>163</v>
      </c>
      <c r="D36" s="66" t="s">
        <v>164</v>
      </c>
      <c r="E36" s="66">
        <v>10100996</v>
      </c>
      <c r="F36" s="67">
        <v>17.2</v>
      </c>
      <c r="G36" s="66" t="s">
        <v>165</v>
      </c>
      <c r="H36" s="66">
        <v>12</v>
      </c>
      <c r="I36" s="67">
        <v>17.2</v>
      </c>
      <c r="J36" s="1">
        <v>27</v>
      </c>
    </row>
    <row r="37" spans="1:11" ht="16.7" customHeight="1" thickTop="1" thickBot="1" x14ac:dyDescent="0.25">
      <c r="A37" s="55" t="s">
        <v>101</v>
      </c>
      <c r="B37" s="66">
        <v>36</v>
      </c>
      <c r="C37" s="56" t="s">
        <v>166</v>
      </c>
      <c r="D37" s="66" t="s">
        <v>5</v>
      </c>
      <c r="E37" s="66">
        <v>1200998</v>
      </c>
      <c r="F37" s="67">
        <v>12.3</v>
      </c>
      <c r="G37" s="66" t="s">
        <v>167</v>
      </c>
      <c r="H37" s="66">
        <v>12</v>
      </c>
      <c r="I37" s="67">
        <v>12.3</v>
      </c>
      <c r="J37" s="1">
        <v>21</v>
      </c>
    </row>
    <row r="38" spans="1:11" ht="16.7" customHeight="1" thickTop="1" thickBot="1" x14ac:dyDescent="0.25">
      <c r="A38" s="55" t="s">
        <v>101</v>
      </c>
      <c r="B38" s="66">
        <v>37</v>
      </c>
      <c r="C38" s="56" t="s">
        <v>168</v>
      </c>
      <c r="D38" s="66" t="s">
        <v>111</v>
      </c>
      <c r="E38" s="66">
        <v>6801121</v>
      </c>
      <c r="F38" s="67">
        <v>18.899999999999999</v>
      </c>
      <c r="G38" s="66" t="s">
        <v>169</v>
      </c>
      <c r="H38" s="66">
        <v>12</v>
      </c>
      <c r="I38" s="67">
        <v>19</v>
      </c>
      <c r="J38" s="1">
        <v>30</v>
      </c>
    </row>
    <row r="39" spans="1:11" ht="16.7" customHeight="1" thickTop="1" thickBot="1" x14ac:dyDescent="0.25">
      <c r="A39" s="55" t="s">
        <v>101</v>
      </c>
      <c r="B39" s="66">
        <v>38</v>
      </c>
      <c r="C39" s="56" t="s">
        <v>170</v>
      </c>
      <c r="D39" s="66" t="s">
        <v>5</v>
      </c>
      <c r="E39" s="66">
        <v>1201272</v>
      </c>
      <c r="F39" s="67">
        <v>24.7</v>
      </c>
      <c r="G39" s="66" t="s">
        <v>171</v>
      </c>
      <c r="H39" s="66">
        <v>11</v>
      </c>
      <c r="I39" s="67">
        <v>24.6</v>
      </c>
      <c r="J39" s="1">
        <v>33</v>
      </c>
    </row>
    <row r="40" spans="1:11" ht="16.7" customHeight="1" thickTop="1" thickBot="1" x14ac:dyDescent="0.25">
      <c r="A40" s="55" t="s">
        <v>101</v>
      </c>
      <c r="B40" s="66">
        <v>39</v>
      </c>
      <c r="C40" s="56" t="s">
        <v>172</v>
      </c>
      <c r="D40" s="66" t="s">
        <v>1</v>
      </c>
      <c r="E40" s="66">
        <v>15400333</v>
      </c>
      <c r="F40" s="67">
        <v>28.9</v>
      </c>
      <c r="G40" s="66" t="s">
        <v>173</v>
      </c>
      <c r="H40" s="66">
        <v>9</v>
      </c>
      <c r="I40" s="67">
        <v>28.7</v>
      </c>
      <c r="J40" s="1">
        <v>35</v>
      </c>
      <c r="K40" s="1">
        <v>10</v>
      </c>
    </row>
    <row r="41" spans="1:11" ht="16.7" customHeight="1" thickTop="1" thickBot="1" x14ac:dyDescent="0.25">
      <c r="A41" s="55" t="s">
        <v>101</v>
      </c>
      <c r="B41" s="66">
        <v>40</v>
      </c>
      <c r="C41" s="56" t="s">
        <v>174</v>
      </c>
      <c r="D41" s="66" t="s">
        <v>0</v>
      </c>
      <c r="E41" s="66">
        <v>18006153</v>
      </c>
      <c r="F41" s="67">
        <v>16.5</v>
      </c>
      <c r="G41" s="66" t="s">
        <v>175</v>
      </c>
      <c r="H41" s="66">
        <v>9</v>
      </c>
      <c r="I41" s="67">
        <v>16.5</v>
      </c>
      <c r="J41" s="1">
        <v>25</v>
      </c>
    </row>
    <row r="42" spans="1:11" ht="16.7" customHeight="1" thickTop="1" thickBot="1" x14ac:dyDescent="0.25">
      <c r="A42" s="55" t="s">
        <v>101</v>
      </c>
      <c r="B42" s="66">
        <v>41</v>
      </c>
      <c r="C42" s="56" t="s">
        <v>176</v>
      </c>
      <c r="D42" s="66" t="s">
        <v>8</v>
      </c>
      <c r="E42" s="66">
        <v>12501051</v>
      </c>
      <c r="F42" s="67">
        <v>24.3</v>
      </c>
      <c r="G42" s="66" t="s">
        <v>177</v>
      </c>
      <c r="H42" s="66">
        <v>8</v>
      </c>
      <c r="I42" s="67">
        <v>24.9</v>
      </c>
      <c r="J42" s="1">
        <v>31</v>
      </c>
    </row>
    <row r="43" spans="1:11" ht="16.7" customHeight="1" thickTop="1" thickBot="1" x14ac:dyDescent="0.25">
      <c r="A43" s="55" t="s">
        <v>101</v>
      </c>
      <c r="B43" s="66">
        <v>42</v>
      </c>
      <c r="C43" s="56" t="s">
        <v>178</v>
      </c>
      <c r="D43" s="66" t="s">
        <v>0</v>
      </c>
      <c r="E43" s="66">
        <v>18000172</v>
      </c>
      <c r="F43" s="67">
        <v>19.3</v>
      </c>
      <c r="G43" s="66" t="s">
        <v>29</v>
      </c>
      <c r="H43" s="66">
        <v>7</v>
      </c>
      <c r="I43" s="67">
        <v>19.3</v>
      </c>
      <c r="J43" s="1">
        <v>23</v>
      </c>
    </row>
    <row r="44" spans="1:11" ht="16.7" customHeight="1" thickTop="1" thickBot="1" x14ac:dyDescent="0.25">
      <c r="A44" s="55" t="s">
        <v>101</v>
      </c>
      <c r="B44" s="66">
        <v>43</v>
      </c>
      <c r="C44" s="56" t="s">
        <v>179</v>
      </c>
      <c r="D44" s="66" t="s">
        <v>180</v>
      </c>
      <c r="E44" s="66">
        <v>11300797</v>
      </c>
      <c r="F44" s="67">
        <v>26.1</v>
      </c>
      <c r="G44" s="66" t="s">
        <v>181</v>
      </c>
      <c r="H44" s="66">
        <v>5</v>
      </c>
      <c r="I44" s="67">
        <v>26.1</v>
      </c>
      <c r="J44" s="1">
        <v>28</v>
      </c>
    </row>
    <row r="45" spans="1:11" ht="16.7" customHeight="1" thickTop="1" thickBot="1" x14ac:dyDescent="0.25">
      <c r="A45" s="55" t="s">
        <v>101</v>
      </c>
      <c r="B45" s="66">
        <v>44</v>
      </c>
      <c r="C45" s="56" t="s">
        <v>182</v>
      </c>
      <c r="D45" s="66" t="s">
        <v>5</v>
      </c>
      <c r="E45" s="66">
        <v>1201299</v>
      </c>
      <c r="F45" s="67">
        <v>31.9</v>
      </c>
      <c r="G45" s="66" t="s">
        <v>183</v>
      </c>
      <c r="H45" s="66">
        <v>5</v>
      </c>
      <c r="I45" s="67">
        <v>31.9</v>
      </c>
      <c r="J45" s="1">
        <v>26</v>
      </c>
    </row>
    <row r="46" spans="1:11" ht="16.7" customHeight="1" thickTop="1" thickBot="1" x14ac:dyDescent="0.25">
      <c r="A46" s="55" t="s">
        <v>101</v>
      </c>
      <c r="B46" s="66">
        <v>45</v>
      </c>
      <c r="C46" s="56" t="s">
        <v>25</v>
      </c>
      <c r="D46" s="66" t="s">
        <v>0</v>
      </c>
      <c r="E46" s="66">
        <v>18000836</v>
      </c>
      <c r="F46" s="67">
        <v>27.9</v>
      </c>
      <c r="G46" s="66" t="s">
        <v>184</v>
      </c>
      <c r="H46" s="66">
        <v>5</v>
      </c>
      <c r="I46" s="67">
        <v>28.7</v>
      </c>
      <c r="J46" s="1">
        <v>21</v>
      </c>
    </row>
    <row r="47" spans="1:11" ht="16.7" customHeight="1" thickTop="1" thickBot="1" x14ac:dyDescent="0.25">
      <c r="A47" s="55" t="s">
        <v>101</v>
      </c>
      <c r="B47" s="66">
        <v>46</v>
      </c>
      <c r="C47" s="56" t="s">
        <v>185</v>
      </c>
      <c r="D47" s="66" t="s">
        <v>8</v>
      </c>
      <c r="E47" s="66">
        <v>12501050</v>
      </c>
      <c r="F47" s="67">
        <v>41.2</v>
      </c>
      <c r="G47" s="66" t="s">
        <v>186</v>
      </c>
      <c r="H47" s="66">
        <v>5</v>
      </c>
      <c r="I47" s="67">
        <v>41.2</v>
      </c>
      <c r="J47" s="1">
        <v>27</v>
      </c>
    </row>
    <row r="48" spans="1:11" ht="16.7" customHeight="1" thickTop="1" thickBot="1" x14ac:dyDescent="0.25">
      <c r="A48" s="55" t="s">
        <v>101</v>
      </c>
      <c r="B48" s="68">
        <v>47</v>
      </c>
      <c r="C48" s="57" t="s">
        <v>187</v>
      </c>
      <c r="D48" s="68" t="s">
        <v>188</v>
      </c>
      <c r="E48" s="68">
        <v>14101482</v>
      </c>
      <c r="F48" s="69">
        <v>28.9</v>
      </c>
      <c r="G48" s="68" t="s">
        <v>18</v>
      </c>
      <c r="H48" s="68">
        <v>2</v>
      </c>
      <c r="I48" s="69">
        <v>28.9</v>
      </c>
      <c r="J48" s="1">
        <v>0</v>
      </c>
    </row>
    <row r="49" spans="1:11" ht="16.7" customHeight="1" thickTop="1" thickBot="1" x14ac:dyDescent="0.25">
      <c r="A49" s="55" t="s">
        <v>102</v>
      </c>
      <c r="B49" s="66">
        <v>1</v>
      </c>
      <c r="C49" s="56" t="s">
        <v>189</v>
      </c>
      <c r="D49" s="66" t="s">
        <v>7</v>
      </c>
      <c r="E49" s="66">
        <v>7807118</v>
      </c>
      <c r="F49" s="67">
        <v>5.0999999999999996</v>
      </c>
      <c r="G49" s="66" t="s">
        <v>190</v>
      </c>
      <c r="H49" s="66">
        <v>25</v>
      </c>
      <c r="I49" s="67">
        <v>5.6</v>
      </c>
      <c r="J49" s="1">
        <v>28</v>
      </c>
    </row>
    <row r="50" spans="1:11" ht="16.7" customHeight="1" thickTop="1" thickBot="1" x14ac:dyDescent="0.25">
      <c r="A50" s="55" t="s">
        <v>102</v>
      </c>
      <c r="B50" s="66">
        <v>2</v>
      </c>
      <c r="C50" s="56" t="s">
        <v>191</v>
      </c>
      <c r="D50" s="66" t="s">
        <v>4</v>
      </c>
      <c r="E50" s="66">
        <v>16403522</v>
      </c>
      <c r="F50" s="67">
        <v>13.1</v>
      </c>
      <c r="G50" s="66" t="s">
        <v>192</v>
      </c>
      <c r="H50" s="66">
        <v>24</v>
      </c>
      <c r="I50" s="67">
        <v>13.3</v>
      </c>
      <c r="J50" s="1">
        <v>36</v>
      </c>
    </row>
    <row r="51" spans="1:11" ht="16.7" customHeight="1" thickTop="1" thickBot="1" x14ac:dyDescent="0.25">
      <c r="A51" s="55" t="s">
        <v>102</v>
      </c>
      <c r="B51" s="66">
        <v>3</v>
      </c>
      <c r="C51" s="56" t="s">
        <v>193</v>
      </c>
      <c r="D51" s="66" t="s">
        <v>1</v>
      </c>
      <c r="E51" s="66">
        <v>15400467</v>
      </c>
      <c r="F51" s="67">
        <v>19.600000000000001</v>
      </c>
      <c r="G51" s="66" t="s">
        <v>194</v>
      </c>
      <c r="H51" s="66">
        <v>24</v>
      </c>
      <c r="I51" s="67">
        <v>10.9</v>
      </c>
      <c r="J51" s="1">
        <v>44</v>
      </c>
      <c r="K51" s="1">
        <v>30</v>
      </c>
    </row>
    <row r="52" spans="1:11" ht="16.7" customHeight="1" thickTop="1" thickBot="1" x14ac:dyDescent="0.25">
      <c r="A52" s="55" t="s">
        <v>102</v>
      </c>
      <c r="B52" s="66">
        <v>4</v>
      </c>
      <c r="C52" s="56" t="s">
        <v>195</v>
      </c>
      <c r="D52" s="66" t="s">
        <v>1</v>
      </c>
      <c r="E52" s="66">
        <v>15400211</v>
      </c>
      <c r="F52" s="67">
        <v>17.399999999999999</v>
      </c>
      <c r="G52" s="66" t="s">
        <v>196</v>
      </c>
      <c r="H52" s="66">
        <v>21</v>
      </c>
      <c r="I52" s="67">
        <v>17.100000000000001</v>
      </c>
      <c r="J52" s="1">
        <v>37</v>
      </c>
    </row>
    <row r="53" spans="1:11" ht="16.7" customHeight="1" thickTop="1" thickBot="1" x14ac:dyDescent="0.25">
      <c r="A53" s="55" t="s">
        <v>102</v>
      </c>
      <c r="B53" s="66">
        <v>5</v>
      </c>
      <c r="C53" s="56" t="s">
        <v>197</v>
      </c>
      <c r="D53" s="66" t="s">
        <v>0</v>
      </c>
      <c r="E53" s="66">
        <v>18000940</v>
      </c>
      <c r="F53" s="67">
        <v>11.3</v>
      </c>
      <c r="G53" s="66" t="s">
        <v>198</v>
      </c>
      <c r="H53" s="66">
        <v>21</v>
      </c>
      <c r="I53" s="67">
        <v>11.3</v>
      </c>
      <c r="J53" s="1">
        <v>31</v>
      </c>
    </row>
    <row r="54" spans="1:11" ht="16.7" customHeight="1" thickTop="1" thickBot="1" x14ac:dyDescent="0.25">
      <c r="A54" s="55" t="s">
        <v>102</v>
      </c>
      <c r="B54" s="66">
        <v>6</v>
      </c>
      <c r="C54" s="56" t="s">
        <v>199</v>
      </c>
      <c r="D54" s="66" t="s">
        <v>16</v>
      </c>
      <c r="E54" s="66">
        <v>12201691</v>
      </c>
      <c r="F54" s="67">
        <v>15.7</v>
      </c>
      <c r="G54" s="66" t="s">
        <v>200</v>
      </c>
      <c r="H54" s="66">
        <v>19</v>
      </c>
      <c r="I54" s="67">
        <v>15.7</v>
      </c>
      <c r="J54" s="1">
        <v>33</v>
      </c>
    </row>
    <row r="55" spans="1:11" ht="16.7" customHeight="1" thickTop="1" thickBot="1" x14ac:dyDescent="0.25">
      <c r="A55" s="55" t="s">
        <v>102</v>
      </c>
      <c r="B55" s="66">
        <v>7</v>
      </c>
      <c r="C55" s="56" t="s">
        <v>201</v>
      </c>
      <c r="D55" s="66" t="s">
        <v>1</v>
      </c>
      <c r="E55" s="66">
        <v>15400488</v>
      </c>
      <c r="F55" s="67">
        <v>20</v>
      </c>
      <c r="G55" s="66" t="s">
        <v>202</v>
      </c>
      <c r="H55" s="66">
        <v>17</v>
      </c>
      <c r="I55" s="67">
        <v>19.600000000000001</v>
      </c>
      <c r="J55" s="1">
        <v>34</v>
      </c>
    </row>
    <row r="56" spans="1:11" ht="16.7" customHeight="1" thickTop="1" thickBot="1" x14ac:dyDescent="0.25">
      <c r="A56" s="55" t="s">
        <v>102</v>
      </c>
      <c r="B56" s="66">
        <v>8</v>
      </c>
      <c r="C56" s="56" t="s">
        <v>203</v>
      </c>
      <c r="D56" s="66" t="s">
        <v>61</v>
      </c>
      <c r="E56" s="66">
        <v>5700108</v>
      </c>
      <c r="F56" s="67">
        <v>16</v>
      </c>
      <c r="G56" s="66" t="s">
        <v>204</v>
      </c>
      <c r="H56" s="66">
        <v>15</v>
      </c>
      <c r="I56" s="67">
        <v>16</v>
      </c>
      <c r="J56" s="1">
        <v>29</v>
      </c>
    </row>
    <row r="57" spans="1:11" ht="16.7" customHeight="1" thickTop="1" thickBot="1" x14ac:dyDescent="0.25">
      <c r="A57" s="55" t="s">
        <v>102</v>
      </c>
      <c r="B57" s="66">
        <v>9</v>
      </c>
      <c r="C57" s="56" t="s">
        <v>205</v>
      </c>
      <c r="D57" s="66" t="s">
        <v>1</v>
      </c>
      <c r="E57" s="66">
        <v>15400437</v>
      </c>
      <c r="F57" s="67">
        <v>35</v>
      </c>
      <c r="G57" s="66" t="s">
        <v>206</v>
      </c>
      <c r="H57" s="66">
        <v>14</v>
      </c>
      <c r="I57" s="67">
        <v>18.5</v>
      </c>
      <c r="J57" s="1">
        <v>50</v>
      </c>
      <c r="K57" s="1">
        <v>30</v>
      </c>
    </row>
    <row r="58" spans="1:11" ht="16.7" customHeight="1" thickTop="1" thickBot="1" x14ac:dyDescent="0.25">
      <c r="A58" s="55" t="s">
        <v>102</v>
      </c>
      <c r="B58" s="66">
        <v>10</v>
      </c>
      <c r="C58" s="56" t="s">
        <v>207</v>
      </c>
      <c r="D58" s="66" t="s">
        <v>1</v>
      </c>
      <c r="E58" s="66">
        <v>15400040</v>
      </c>
      <c r="F58" s="67">
        <v>23</v>
      </c>
      <c r="G58" s="66" t="s">
        <v>208</v>
      </c>
      <c r="H58" s="66">
        <v>13</v>
      </c>
      <c r="I58" s="67">
        <v>23.2</v>
      </c>
      <c r="J58" s="1">
        <v>34</v>
      </c>
    </row>
    <row r="59" spans="1:11" ht="16.7" customHeight="1" thickTop="1" thickBot="1" x14ac:dyDescent="0.25">
      <c r="A59" s="55" t="s">
        <v>102</v>
      </c>
      <c r="B59" s="66">
        <v>11</v>
      </c>
      <c r="C59" s="56" t="s">
        <v>209</v>
      </c>
      <c r="D59" s="66" t="s">
        <v>1</v>
      </c>
      <c r="E59" s="66">
        <v>15400334</v>
      </c>
      <c r="F59" s="67">
        <v>33.299999999999997</v>
      </c>
      <c r="G59" s="66" t="s">
        <v>210</v>
      </c>
      <c r="H59" s="66">
        <v>13</v>
      </c>
      <c r="I59" s="67">
        <v>31.1</v>
      </c>
      <c r="J59" s="1">
        <v>44</v>
      </c>
      <c r="K59" s="1">
        <v>20</v>
      </c>
    </row>
    <row r="60" spans="1:11" ht="16.7" customHeight="1" thickTop="1" thickBot="1" x14ac:dyDescent="0.25">
      <c r="A60" s="55" t="s">
        <v>102</v>
      </c>
      <c r="B60" s="66">
        <v>12</v>
      </c>
      <c r="C60" s="56" t="s">
        <v>211</v>
      </c>
      <c r="D60" s="66" t="s">
        <v>61</v>
      </c>
      <c r="E60" s="66">
        <v>5702068</v>
      </c>
      <c r="F60" s="67">
        <v>28.1</v>
      </c>
      <c r="G60" s="66" t="s">
        <v>212</v>
      </c>
      <c r="H60" s="66">
        <v>12</v>
      </c>
      <c r="I60" s="67">
        <v>28.1</v>
      </c>
      <c r="J60" s="1">
        <v>31</v>
      </c>
    </row>
    <row r="61" spans="1:11" ht="16.7" customHeight="1" thickTop="1" thickBot="1" x14ac:dyDescent="0.25">
      <c r="A61" s="55" t="s">
        <v>102</v>
      </c>
      <c r="B61" s="66">
        <v>13</v>
      </c>
      <c r="C61" s="56" t="s">
        <v>213</v>
      </c>
      <c r="D61" s="66" t="s">
        <v>0</v>
      </c>
      <c r="E61" s="66">
        <v>18003742</v>
      </c>
      <c r="F61" s="67">
        <v>26.3</v>
      </c>
      <c r="G61" s="66" t="s">
        <v>214</v>
      </c>
      <c r="H61" s="66">
        <v>11</v>
      </c>
      <c r="I61" s="67">
        <v>26.2</v>
      </c>
      <c r="J61" s="1">
        <v>33</v>
      </c>
    </row>
    <row r="62" spans="1:11" ht="16.7" customHeight="1" thickTop="1" thickBot="1" x14ac:dyDescent="0.25">
      <c r="A62" s="55" t="s">
        <v>102</v>
      </c>
      <c r="B62" s="66">
        <v>14</v>
      </c>
      <c r="C62" s="56" t="s">
        <v>215</v>
      </c>
      <c r="D62" s="66" t="s">
        <v>5</v>
      </c>
      <c r="E62" s="66">
        <v>1200999</v>
      </c>
      <c r="F62" s="67">
        <v>26.1</v>
      </c>
      <c r="G62" s="66" t="s">
        <v>216</v>
      </c>
      <c r="H62" s="66">
        <v>10</v>
      </c>
      <c r="I62" s="67">
        <v>26.1</v>
      </c>
      <c r="J62" s="1">
        <v>27</v>
      </c>
    </row>
    <row r="63" spans="1:11" ht="16.7" customHeight="1" thickTop="1" thickBot="1" x14ac:dyDescent="0.25">
      <c r="A63" s="55" t="s">
        <v>102</v>
      </c>
      <c r="B63" s="66">
        <v>15</v>
      </c>
      <c r="C63" s="56" t="s">
        <v>217</v>
      </c>
      <c r="D63" s="66" t="s">
        <v>188</v>
      </c>
      <c r="E63" s="66">
        <v>14100548</v>
      </c>
      <c r="F63" s="67">
        <v>20.9</v>
      </c>
      <c r="G63" s="66" t="s">
        <v>64</v>
      </c>
      <c r="H63" s="66">
        <v>10</v>
      </c>
      <c r="I63" s="67">
        <v>20.9</v>
      </c>
      <c r="J63" s="1">
        <v>25</v>
      </c>
    </row>
    <row r="64" spans="1:11" ht="16.7" customHeight="1" thickTop="1" thickBot="1" x14ac:dyDescent="0.25">
      <c r="A64" s="55" t="s">
        <v>102</v>
      </c>
      <c r="B64" s="66">
        <v>16</v>
      </c>
      <c r="C64" s="56" t="s">
        <v>218</v>
      </c>
      <c r="D64" s="66" t="s">
        <v>111</v>
      </c>
      <c r="E64" s="66">
        <v>6801120</v>
      </c>
      <c r="F64" s="67">
        <v>28</v>
      </c>
      <c r="G64" s="66" t="s">
        <v>219</v>
      </c>
      <c r="H64" s="66">
        <v>8</v>
      </c>
      <c r="I64" s="67">
        <v>28</v>
      </c>
      <c r="J64" s="1">
        <v>30</v>
      </c>
    </row>
    <row r="65" spans="1:10" ht="16.7" customHeight="1" thickTop="1" thickBot="1" x14ac:dyDescent="0.25">
      <c r="A65" s="55" t="s">
        <v>102</v>
      </c>
      <c r="B65" s="66">
        <v>17</v>
      </c>
      <c r="C65" s="56" t="s">
        <v>220</v>
      </c>
      <c r="D65" s="66" t="s">
        <v>188</v>
      </c>
      <c r="E65" s="66">
        <v>14100890</v>
      </c>
      <c r="F65" s="67">
        <v>28.7</v>
      </c>
      <c r="G65" s="66" t="s">
        <v>221</v>
      </c>
      <c r="H65" s="66">
        <v>7</v>
      </c>
      <c r="I65" s="67">
        <v>28.7</v>
      </c>
      <c r="J65" s="1">
        <v>31</v>
      </c>
    </row>
    <row r="66" spans="1:10" ht="16.7" customHeight="1" thickTop="1" thickBot="1" x14ac:dyDescent="0.25">
      <c r="A66" s="55" t="s">
        <v>102</v>
      </c>
      <c r="B66" s="66">
        <v>18</v>
      </c>
      <c r="C66" s="56" t="s">
        <v>222</v>
      </c>
      <c r="D66" s="66" t="s">
        <v>0</v>
      </c>
      <c r="E66" s="66">
        <v>18005258</v>
      </c>
      <c r="F66" s="67">
        <v>24.7</v>
      </c>
      <c r="G66" s="66" t="s">
        <v>223</v>
      </c>
      <c r="H66" s="66">
        <v>7</v>
      </c>
      <c r="I66" s="67">
        <v>24.7</v>
      </c>
      <c r="J66" s="1">
        <v>26</v>
      </c>
    </row>
    <row r="67" spans="1:10" ht="16.7" customHeight="1" thickTop="1" thickBot="1" x14ac:dyDescent="0.25">
      <c r="A67" s="55" t="s">
        <v>102</v>
      </c>
      <c r="B67" s="66">
        <v>19</v>
      </c>
      <c r="C67" s="56" t="s">
        <v>224</v>
      </c>
      <c r="D67" s="66" t="s">
        <v>111</v>
      </c>
      <c r="E67" s="66">
        <v>6801619</v>
      </c>
      <c r="F67" s="67">
        <v>48.1</v>
      </c>
      <c r="G67" s="66" t="s">
        <v>225</v>
      </c>
      <c r="H67" s="66">
        <v>6</v>
      </c>
      <c r="I67" s="67">
        <v>47.3</v>
      </c>
      <c r="J67" s="1">
        <v>43</v>
      </c>
    </row>
    <row r="68" spans="1:10" ht="16.7" customHeight="1" thickTop="1" thickBot="1" x14ac:dyDescent="0.25">
      <c r="A68" s="55" t="s">
        <v>102</v>
      </c>
      <c r="B68" s="66">
        <v>20</v>
      </c>
      <c r="C68" s="56" t="s">
        <v>226</v>
      </c>
      <c r="D68" s="66" t="s">
        <v>8</v>
      </c>
      <c r="E68" s="66">
        <v>12503401</v>
      </c>
      <c r="F68" s="67">
        <v>33.6</v>
      </c>
      <c r="G68" s="66" t="s">
        <v>227</v>
      </c>
      <c r="H68" s="66">
        <v>6</v>
      </c>
      <c r="I68" s="67">
        <v>33.799999999999997</v>
      </c>
      <c r="J68" s="1">
        <v>30</v>
      </c>
    </row>
    <row r="69" spans="1:10" ht="16.7" customHeight="1" thickTop="1" thickBot="1" x14ac:dyDescent="0.25">
      <c r="A69" s="55" t="s">
        <v>102</v>
      </c>
      <c r="B69" s="66">
        <v>21</v>
      </c>
      <c r="C69" s="56" t="s">
        <v>228</v>
      </c>
      <c r="D69" s="66" t="s">
        <v>4</v>
      </c>
      <c r="E69" s="66">
        <v>16402276</v>
      </c>
      <c r="F69" s="67">
        <v>24.9</v>
      </c>
      <c r="G69" s="66" t="s">
        <v>66</v>
      </c>
      <c r="H69" s="66">
        <v>6</v>
      </c>
      <c r="I69" s="67">
        <v>25</v>
      </c>
      <c r="J69" s="1">
        <v>28</v>
      </c>
    </row>
    <row r="70" spans="1:10" ht="16.7" customHeight="1" thickTop="1" thickBot="1" x14ac:dyDescent="0.25">
      <c r="A70" s="55" t="s">
        <v>102</v>
      </c>
      <c r="B70" s="66">
        <v>22</v>
      </c>
      <c r="C70" s="56" t="s">
        <v>229</v>
      </c>
      <c r="D70" s="66" t="s">
        <v>83</v>
      </c>
      <c r="E70" s="66">
        <v>1002238</v>
      </c>
      <c r="F70" s="67">
        <v>37.200000000000003</v>
      </c>
      <c r="G70" s="66" t="s">
        <v>230</v>
      </c>
      <c r="H70" s="66">
        <v>6</v>
      </c>
      <c r="I70" s="67">
        <v>37.200000000000003</v>
      </c>
      <c r="J70" s="1">
        <v>30</v>
      </c>
    </row>
    <row r="71" spans="1:10" ht="16.7" customHeight="1" thickTop="1" thickBot="1" x14ac:dyDescent="0.25">
      <c r="A71" s="55" t="s">
        <v>102</v>
      </c>
      <c r="B71" s="66">
        <v>23</v>
      </c>
      <c r="C71" s="56" t="s">
        <v>231</v>
      </c>
      <c r="D71" s="66" t="s">
        <v>86</v>
      </c>
      <c r="E71" s="66">
        <v>1901561</v>
      </c>
      <c r="F71" s="67">
        <v>30.4</v>
      </c>
      <c r="G71" s="66" t="s">
        <v>230</v>
      </c>
      <c r="H71" s="66">
        <v>6</v>
      </c>
      <c r="I71" s="67">
        <v>30.4</v>
      </c>
      <c r="J71" s="1">
        <v>30</v>
      </c>
    </row>
    <row r="72" spans="1:10" ht="16.7" customHeight="1" thickTop="1" thickBot="1" x14ac:dyDescent="0.25">
      <c r="A72" s="55" t="s">
        <v>102</v>
      </c>
      <c r="B72" s="66">
        <v>24</v>
      </c>
      <c r="C72" s="56" t="s">
        <v>232</v>
      </c>
      <c r="D72" s="66" t="s">
        <v>83</v>
      </c>
      <c r="E72" s="66">
        <v>1005528</v>
      </c>
      <c r="F72" s="67">
        <v>37.6</v>
      </c>
      <c r="G72" s="66" t="s">
        <v>233</v>
      </c>
      <c r="H72" s="66">
        <v>4</v>
      </c>
      <c r="I72" s="67">
        <v>37.6</v>
      </c>
      <c r="J72" s="1">
        <v>26</v>
      </c>
    </row>
    <row r="73" spans="1:10" ht="16.7" customHeight="1" thickTop="1" thickBot="1" x14ac:dyDescent="0.25">
      <c r="A73" s="55" t="s">
        <v>102</v>
      </c>
      <c r="B73" s="66">
        <v>25</v>
      </c>
      <c r="C73" s="56" t="s">
        <v>234</v>
      </c>
      <c r="D73" s="66" t="s">
        <v>21</v>
      </c>
      <c r="E73" s="66">
        <v>13900004</v>
      </c>
      <c r="F73" s="67">
        <v>26.6</v>
      </c>
      <c r="G73" s="66" t="s">
        <v>235</v>
      </c>
      <c r="H73" s="66">
        <v>4</v>
      </c>
      <c r="I73" s="67">
        <v>27.2</v>
      </c>
      <c r="J73" s="1">
        <v>18</v>
      </c>
    </row>
    <row r="74" spans="1:10" ht="16.7" customHeight="1" thickTop="1" thickBot="1" x14ac:dyDescent="0.25">
      <c r="A74" s="55" t="s">
        <v>102</v>
      </c>
      <c r="B74" s="66">
        <v>26</v>
      </c>
      <c r="C74" s="56" t="s">
        <v>236</v>
      </c>
      <c r="D74" s="66" t="s">
        <v>3</v>
      </c>
      <c r="E74" s="66">
        <v>9806114</v>
      </c>
      <c r="F74" s="67">
        <v>34</v>
      </c>
      <c r="G74" s="66" t="s">
        <v>237</v>
      </c>
      <c r="H74" s="66">
        <v>3</v>
      </c>
      <c r="I74" s="67">
        <v>34</v>
      </c>
      <c r="J74" s="1">
        <v>24</v>
      </c>
    </row>
    <row r="75" spans="1:10" ht="16.7" customHeight="1" thickTop="1" thickBot="1" x14ac:dyDescent="0.25">
      <c r="A75" s="55" t="s">
        <v>102</v>
      </c>
      <c r="B75" s="66" t="s">
        <v>238</v>
      </c>
      <c r="C75" s="56" t="s">
        <v>239</v>
      </c>
      <c r="D75" s="66" t="s">
        <v>3</v>
      </c>
      <c r="E75" s="66">
        <v>9809601</v>
      </c>
      <c r="F75" s="67">
        <v>44.6</v>
      </c>
      <c r="G75" s="66" t="s">
        <v>240</v>
      </c>
      <c r="H75" s="66">
        <v>3</v>
      </c>
      <c r="I75" s="67">
        <v>44.5</v>
      </c>
      <c r="J75" s="1">
        <v>39</v>
      </c>
    </row>
    <row r="76" spans="1:10" ht="16.7" customHeight="1" thickTop="1" thickBot="1" x14ac:dyDescent="0.25">
      <c r="A76" s="55" t="s">
        <v>102</v>
      </c>
      <c r="B76" s="66" t="s">
        <v>238</v>
      </c>
      <c r="C76" s="56" t="s">
        <v>241</v>
      </c>
      <c r="D76" s="66" t="s">
        <v>1</v>
      </c>
      <c r="E76" s="66">
        <v>15400512</v>
      </c>
      <c r="F76" s="67">
        <v>49.8</v>
      </c>
      <c r="G76" s="66" t="s">
        <v>242</v>
      </c>
      <c r="H76" s="66">
        <v>3</v>
      </c>
      <c r="I76" s="67">
        <v>38.799999999999997</v>
      </c>
      <c r="J76" s="1">
        <v>45</v>
      </c>
    </row>
    <row r="77" spans="1:10" ht="16.7" customHeight="1" thickTop="1" thickBot="1" x14ac:dyDescent="0.25">
      <c r="A77" s="55" t="s">
        <v>102</v>
      </c>
      <c r="B77" s="66" t="s">
        <v>238</v>
      </c>
      <c r="C77" s="56" t="s">
        <v>243</v>
      </c>
      <c r="D77" s="66" t="s">
        <v>27</v>
      </c>
      <c r="E77" s="66">
        <v>4700847</v>
      </c>
      <c r="F77" s="67">
        <v>44</v>
      </c>
      <c r="G77" s="66" t="s">
        <v>244</v>
      </c>
      <c r="H77" s="66">
        <v>3</v>
      </c>
      <c r="I77" s="67">
        <v>44.7</v>
      </c>
      <c r="J77" s="1">
        <v>32</v>
      </c>
    </row>
    <row r="78" spans="1:10" ht="16.7" customHeight="1" thickTop="1" thickBot="1" x14ac:dyDescent="0.25">
      <c r="A78" s="55" t="s">
        <v>102</v>
      </c>
      <c r="B78" s="68">
        <v>30</v>
      </c>
      <c r="C78" s="57" t="s">
        <v>245</v>
      </c>
      <c r="D78" s="68" t="s">
        <v>7</v>
      </c>
      <c r="E78" s="68">
        <v>7807125</v>
      </c>
      <c r="F78" s="69">
        <v>52.6</v>
      </c>
      <c r="G78" s="68" t="s">
        <v>246</v>
      </c>
      <c r="H78" s="68">
        <v>2</v>
      </c>
      <c r="I78" s="69">
        <v>52.2</v>
      </c>
      <c r="J78" s="1">
        <v>31</v>
      </c>
    </row>
    <row r="79" spans="1:10" ht="16.7" customHeight="1" thickTop="1" x14ac:dyDescent="0.2"/>
  </sheetData>
  <hyperlinks>
    <hyperlink ref="C2" r:id="rId1" tooltip="MARKUZZI Jiří jn." display="https://www.cgf.cz/cz/turnaje/turnaje-vyhledavani/turnaj/vysledkova-listina-hrace?id=929994145&amp;categoryId=929994160&amp;golferId=58417641" xr:uid="{A1BAA3FF-E10E-46F5-99C1-1D80A4F85255}"/>
    <hyperlink ref="C3" r:id="rId2" tooltip="OLIVA Jakub" display="https://www.cgf.cz/cz/turnaje/turnaje-vyhledavani/turnaj/vysledkova-listina-hrace?id=929994145&amp;categoryId=929994160&amp;golferId=645679867" xr:uid="{38A914F5-9927-437F-A450-C89395DD21B8}"/>
    <hyperlink ref="C4" r:id="rId3" tooltip="DUŠEK Pavel" display="https://www.cgf.cz/cz/turnaje/turnaje-vyhledavani/turnaj/vysledkova-listina-hrace?id=929994145&amp;categoryId=929994160&amp;golferId=19169479" xr:uid="{2956C3CC-702E-44FC-9917-8EB74DB8AF39}"/>
    <hyperlink ref="C5" r:id="rId4" tooltip="KOZÁK Pavel" display="https://www.cgf.cz/cz/turnaje/turnaje-vyhledavani/turnaj/vysledkova-listina-hrace?id=929994145&amp;categoryId=929994160&amp;golferId=392981161" xr:uid="{9B14A932-917D-4950-9743-5B7AF021F710}"/>
    <hyperlink ref="C6" r:id="rId5" tooltip="CULEK Adam" display="https://www.cgf.cz/cz/turnaje/turnaje-vyhledavani/turnaj/vysledkova-listina-hrace?id=929994145&amp;categoryId=929994160&amp;golferId=8336281" xr:uid="{95239F5A-A2B0-4201-8E23-FFF2577596CD}"/>
    <hyperlink ref="C7" r:id="rId6" tooltip="HUŠEK Michal" display="https://www.cgf.cz/cz/turnaje/turnaje-vyhledavani/turnaj/vysledkova-listina-hrace?id=929994145&amp;categoryId=929994160&amp;golferId=31479995" xr:uid="{0F6327A1-F674-4FF3-963B-2D48DC2DE8B6}"/>
    <hyperlink ref="C8" r:id="rId7" tooltip="TRDLICA Viktor" display="https://www.cgf.cz/cz/turnaje/turnaje-vyhledavani/turnaj/vysledkova-listina-hrace?id=929994145&amp;categoryId=929994160&amp;golferId=67382160" xr:uid="{C5153C1D-12C5-410F-9AF6-967E2132AAD3}"/>
    <hyperlink ref="C9" r:id="rId8" tooltip="BĚLA Filip" display="https://www.cgf.cz/cz/turnaje/turnaje-vyhledavani/turnaj/vysledkova-listina-hrace?id=929994145&amp;categoryId=929994160&amp;golferId=578792622" xr:uid="{3B0EE838-084E-40B2-812E-C872D8C35AC6}"/>
    <hyperlink ref="C10" r:id="rId9" tooltip="KLAUS Martin" display="https://www.cgf.cz/cz/turnaje/turnaje-vyhledavani/turnaj/vysledkova-listina-hrace?id=929994145&amp;categoryId=929994160&amp;golferId=40600136" xr:uid="{004AD61C-66AE-40BF-9033-2583A446035D}"/>
    <hyperlink ref="C11" r:id="rId10" tooltip="BUBENÍK Jan" display="https://www.cgf.cz/cz/turnaje/turnaje-vyhledavani/turnaj/vysledkova-listina-hrace?id=929994145&amp;categoryId=929994160&amp;golferId=29225249" xr:uid="{C0542D22-CE09-4BA2-85E1-582D6EDF3613}"/>
    <hyperlink ref="C12" r:id="rId11" tooltip="MATHÉ Tomáš" display="https://www.cgf.cz/cz/turnaje/turnaje-vyhledavani/turnaj/vysledkova-listina-hrace?id=929994145&amp;categoryId=929994160&amp;golferId=572347058" xr:uid="{5F84A66B-7D7B-4ABD-9F04-851E599A6F6C}"/>
    <hyperlink ref="C13" r:id="rId12" tooltip="KŘIVOHLAVÝ Karel" display="https://www.cgf.cz/cz/turnaje/turnaje-vyhledavani/turnaj/vysledkova-listina-hrace?id=929994145&amp;categoryId=929994160&amp;golferId=417917564" xr:uid="{2DCB9C31-558C-456F-BB78-9CBBECBF5102}"/>
    <hyperlink ref="C14" r:id="rId13" tooltip="VOGEL Marek" display="https://www.cgf.cz/cz/turnaje/turnaje-vyhledavani/turnaj/vysledkova-listina-hrace?id=929994145&amp;categoryId=929994160&amp;golferId=12123093" xr:uid="{C42627A4-6AB6-4F31-B911-72E77E132449}"/>
    <hyperlink ref="C15" r:id="rId14" tooltip="OLIVA Karel" display="https://www.cgf.cz/cz/turnaje/turnaje-vyhledavani/turnaj/vysledkova-listina-hrace?id=929994145&amp;categoryId=929994160&amp;golferId=416042611" xr:uid="{E4B702E4-913D-413E-A33C-0D4355F6FA7D}"/>
    <hyperlink ref="C16" r:id="rId15" tooltip="NOVOTNÝ Otto" display="https://www.cgf.cz/cz/turnaje/turnaje-vyhledavani/turnaj/vysledkova-listina-hrace?id=929994145&amp;categoryId=929994160&amp;golferId=196795493" xr:uid="{49621AB1-72CE-4F6A-977B-1FABDAC6CE7E}"/>
    <hyperlink ref="C17" r:id="rId16" tooltip="MIŘÁTSKÝ Petr" display="https://www.cgf.cz/cz/turnaje/turnaje-vyhledavani/turnaj/vysledkova-listina-hrace?id=929994145&amp;categoryId=929994160&amp;golferId=656908489" xr:uid="{B5762BBD-9AE6-4F43-860B-9E4606DD1926}"/>
    <hyperlink ref="C18" r:id="rId17" tooltip="MATHÉ Luděk" display="https://www.cgf.cz/cz/turnaje/turnaje-vyhledavani/turnaj/vysledkova-listina-hrace?id=929994145&amp;categoryId=929994160&amp;golferId=718179125" xr:uid="{C53E68D9-8116-40D5-8B3E-BAE505F00F80}"/>
    <hyperlink ref="C19" r:id="rId18" tooltip="ANDONOV Dragan" display="https://www.cgf.cz/cz/turnaje/turnaje-vyhledavani/turnaj/vysledkova-listina-hrace?id=929994145&amp;categoryId=929994160&amp;golferId=99665421" xr:uid="{188785D7-02E1-4115-9A01-09785713302A}"/>
    <hyperlink ref="C20" r:id="rId19" tooltip="ŠÍMA Milan" display="https://www.cgf.cz/cz/turnaje/turnaje-vyhledavani/turnaj/vysledkova-listina-hrace?id=929994145&amp;categoryId=929994160&amp;golferId=92820171" xr:uid="{FBE6CE69-C509-43CF-8158-ADC1CD2FCB71}"/>
    <hyperlink ref="C21" r:id="rId20" tooltip="KUČERA Karel" display="https://www.cgf.cz/cz/turnaje/turnaje-vyhledavani/turnaj/vysledkova-listina-hrace?id=929994145&amp;categoryId=929994160&amp;golferId=75415364" xr:uid="{47E86B31-7662-4B64-B600-9E8292A36F20}"/>
    <hyperlink ref="C22" r:id="rId21" tooltip="PAVLÍČEK Martin" display="https://www.cgf.cz/cz/turnaje/turnaje-vyhledavani/turnaj/vysledkova-listina-hrace?id=929994145&amp;categoryId=929994160&amp;golferId=34093690" xr:uid="{34BCF22C-6885-45E1-AAFA-CDEEFBC64364}"/>
    <hyperlink ref="C23" r:id="rId22" tooltip="STIEGER Roman" display="https://www.cgf.cz/cz/turnaje/turnaje-vyhledavani/turnaj/vysledkova-listina-hrace?id=929994145&amp;categoryId=929994160&amp;golferId=478224934" xr:uid="{3F80AC4D-287E-4B3A-AB32-FF19CBF00FFB}"/>
    <hyperlink ref="C24" r:id="rId23" tooltip="ZAPOTIL Zbyněk" display="https://www.cgf.cz/cz/turnaje/turnaje-vyhledavani/turnaj/vysledkova-listina-hrace?id=929994145&amp;categoryId=929994160&amp;golferId=63584174" xr:uid="{FCA73385-5057-4858-96E0-36ECE865055D}"/>
    <hyperlink ref="C25" r:id="rId24" tooltip="SÝKORA Roman" display="https://www.cgf.cz/cz/turnaje/turnaje-vyhledavani/turnaj/vysledkova-listina-hrace?id=929994145&amp;categoryId=929994160&amp;golferId=349833989" xr:uid="{AD8C5DF2-1C7E-4701-B7B5-55AF48F8BF87}"/>
    <hyperlink ref="C26" r:id="rId25" tooltip="CULEK Jan" display="https://www.cgf.cz/cz/turnaje/turnaje-vyhledavani/turnaj/vysledkova-listina-hrace?id=929994145&amp;categoryId=929994160&amp;golferId=17557807" xr:uid="{61980DC8-B760-48CB-AE6B-96D9F28DD87F}"/>
    <hyperlink ref="C27" r:id="rId26" tooltip="JOSEF Jaroslav" display="https://www.cgf.cz/cz/turnaje/turnaje-vyhledavani/turnaj/vysledkova-listina-hrace?id=929994145&amp;categoryId=929994160&amp;golferId=90689717" xr:uid="{C5E957AA-DA31-4DBF-A73B-4333E8CD7B5D}"/>
    <hyperlink ref="C28" r:id="rId27" tooltip="POLÁČEK Marek" display="https://www.cgf.cz/cz/turnaje/turnaje-vyhledavani/turnaj/vysledkova-listina-hrace?id=929994145&amp;categoryId=929994160&amp;golferId=60789676" xr:uid="{51844C96-77CA-44D6-8BF1-90BA106D61FD}"/>
    <hyperlink ref="C29" r:id="rId28" tooltip="MOLNÁR Jan" display="https://www.cgf.cz/cz/turnaje/turnaje-vyhledavani/turnaj/vysledkova-listina-hrace?id=929994145&amp;categoryId=929994160&amp;golferId=481249794" xr:uid="{1436B781-90CA-4075-B6E1-6E3FC7E48D6E}"/>
    <hyperlink ref="C30" r:id="rId29" tooltip="KLÍMA Vít" display="https://www.cgf.cz/cz/turnaje/turnaje-vyhledavani/turnaj/vysledkova-listina-hrace?id=929994145&amp;categoryId=929994160&amp;golferId=475208167" xr:uid="{E8A5C118-5998-407E-A877-41A4B0483463}"/>
    <hyperlink ref="C31" r:id="rId30" tooltip="HRUŠKA Jan" display="https://www.cgf.cz/cz/turnaje/turnaje-vyhledavani/turnaj/vysledkova-listina-hrace?id=929994145&amp;categoryId=929994160&amp;golferId=653600743" xr:uid="{BD9B93CF-F646-4878-9099-FDFDD80A530B}"/>
    <hyperlink ref="C32" r:id="rId31" tooltip="SVOBODA Jan" display="https://www.cgf.cz/cz/turnaje/turnaje-vyhledavani/turnaj/vysledkova-listina-hrace?id=929994145&amp;categoryId=929994160&amp;golferId=329222829" xr:uid="{EF7238E0-8908-487F-84C4-C5BE6464F0BC}"/>
    <hyperlink ref="C33" r:id="rId32" tooltip="KOUTNÍK Zdeněk" display="https://www.cgf.cz/cz/turnaje/turnaje-vyhledavani/turnaj/vysledkova-listina-hrace?id=929994145&amp;categoryId=929994160&amp;golferId=78074249" xr:uid="{9619C91E-0F86-4DDF-B1B2-816C4CCABC29}"/>
    <hyperlink ref="C34" r:id="rId33" tooltip="SEKANINA Marek" display="https://www.cgf.cz/cz/turnaje/turnaje-vyhledavani/turnaj/vysledkova-listina-hrace?id=929994145&amp;categoryId=929994160&amp;golferId=485967830" xr:uid="{2A68EC34-967B-43D7-884F-FC2C00D3C049}"/>
    <hyperlink ref="C35" r:id="rId34" tooltip="KASÁK Marek" display="https://www.cgf.cz/cz/turnaje/turnaje-vyhledavani/turnaj/vysledkova-listina-hrace?id=929994145&amp;categoryId=929994160&amp;golferId=80020358" xr:uid="{885FC531-6EBB-41FB-9789-EDA04D8C3488}"/>
    <hyperlink ref="C36" r:id="rId35" tooltip="BÁRTA Jan" display="https://www.cgf.cz/cz/turnaje/turnaje-vyhledavani/turnaj/vysledkova-listina-hrace?id=929994145&amp;categoryId=929994160&amp;golferId=416396092" xr:uid="{2994AEB5-7C5D-490B-8BCB-A39A3DAD803F}"/>
    <hyperlink ref="C37" r:id="rId36" tooltip="DVOŘÁK Richard" display="https://www.cgf.cz/cz/turnaje/turnaje-vyhledavani/turnaj/vysledkova-listina-hrace?id=929994145&amp;categoryId=929994160&amp;golferId=9843266" xr:uid="{4E45DEF5-47C2-40E0-B4B2-B4001F0737B7}"/>
    <hyperlink ref="C38" r:id="rId37" tooltip="TESARČÍK Ivo" display="https://www.cgf.cz/cz/turnaje/turnaje-vyhledavani/turnaj/vysledkova-listina-hrace?id=929994145&amp;categoryId=929994160&amp;golferId=64296883" xr:uid="{CEE994AC-9533-4E2D-8A4A-7F98F9558A7B}"/>
    <hyperlink ref="C39" r:id="rId38" tooltip="MÁRA Václav" display="https://www.cgf.cz/cz/turnaje/turnaje-vyhledavani/turnaj/vysledkova-listina-hrace?id=929994145&amp;categoryId=929994160&amp;golferId=455023605" xr:uid="{1927ACAC-8CFE-4B54-A34A-A18BB7DA5017}"/>
    <hyperlink ref="C40" r:id="rId39" tooltip="FUČÍK Ivan" display="https://www.cgf.cz/cz/turnaje/turnaje-vyhledavani/turnaj/vysledkova-listina-hrace?id=929994145&amp;categoryId=929994160&amp;golferId=397847609" xr:uid="{A0DF1184-F14A-4828-8208-7E05CF95DCF4}"/>
    <hyperlink ref="C41" r:id="rId40" tooltip="VOTAVA Radovan" display="https://www.cgf.cz/cz/turnaje/turnaje-vyhledavani/turnaj/vysledkova-listina-hrace?id=929994145&amp;categoryId=929994160&amp;golferId=574993840" xr:uid="{7C140A0B-66ED-4AE1-AC3E-BD599060FFA1}"/>
    <hyperlink ref="C42" r:id="rId41" tooltip="PINKA Libor" display="https://www.cgf.cz/cz/turnaje/turnaje-vyhledavani/turnaj/vysledkova-listina-hrace?id=929994145&amp;categoryId=929994160&amp;golferId=476569087" xr:uid="{44433C04-EA58-4F85-89E1-931322D4E9FF}"/>
    <hyperlink ref="C43" r:id="rId42" tooltip="VOHLMUTH Ivan" display="https://www.cgf.cz/cz/turnaje/turnaje-vyhledavani/turnaj/vysledkova-listina-hrace?id=929994145&amp;categoryId=929994160&amp;golferId=198042726" xr:uid="{1C58F846-2BE8-4593-8AD7-DF3CB7132E13}"/>
    <hyperlink ref="C44" r:id="rId43" tooltip="BUBENÍK Zoltán" display="https://www.cgf.cz/cz/turnaje/turnaje-vyhledavani/turnaj/vysledkova-listina-hrace?id=929994145&amp;categoryId=929994160&amp;golferId=18827059" xr:uid="{438A7886-9880-41AC-9AB5-F10C1FD40BE7}"/>
    <hyperlink ref="C45" r:id="rId44" tooltip="KAŠPAROVSKÝ Rudolf" display="https://www.cgf.cz/cz/turnaje/turnaje-vyhledavani/turnaj/vysledkova-listina-hrace?id=929994145&amp;categoryId=929994160&amp;golferId=572573099" xr:uid="{5AB482C3-17E2-4870-B84F-4573819F64BC}"/>
    <hyperlink ref="C46" r:id="rId45" tooltip="KAISER Petr" display="https://www.cgf.cz/cz/turnaje/turnaje-vyhledavani/turnaj/vysledkova-listina-hrace?id=929994145&amp;categoryId=929994160&amp;golferId=410476408" xr:uid="{DEF6EA47-FC5E-402B-9871-367920AB0C07}"/>
    <hyperlink ref="C47" r:id="rId46" tooltip="PINKA Aleš" display="https://www.cgf.cz/cz/turnaje/turnaje-vyhledavani/turnaj/vysledkova-listina-hrace?id=929994145&amp;categoryId=929994160&amp;golferId=476569009" xr:uid="{926573D3-9AAE-4102-9E3A-15A0026C7BDA}"/>
    <hyperlink ref="C48" r:id="rId47" tooltip="SEVERIN Lubomír" display="https://www.cgf.cz/cz/turnaje/turnaje-vyhledavani/turnaj/vysledkova-listina-hrace?id=929994145&amp;categoryId=929994160&amp;golferId=564797065" xr:uid="{63D7AE89-DDAE-4D01-81EF-CBA5759C9F40}"/>
    <hyperlink ref="C49" r:id="rId48" tooltip="PAVLÍČKOVÁ Anežka" display="https://www.cgf.cz/cz/turnaje/turnaje-vyhledavani/turnaj/vysledkova-listina-hrace?id=929994145&amp;categoryId=929994162&amp;golferId=62901655" xr:uid="{F471AF93-E246-470B-B5BD-ED9831C4B0D2}"/>
    <hyperlink ref="C50" r:id="rId49" tooltip="STUDECKÁ Petra" display="https://www.cgf.cz/cz/turnaje/turnaje-vyhledavani/turnaj/vysledkova-listina-hrace?id=929994145&amp;categoryId=929994162&amp;golferId=450873628" xr:uid="{F679356E-004B-4609-BD57-D4178BCAFAAE}"/>
    <hyperlink ref="C51" r:id="rId50" tooltip="LEE Sunyoung" display="https://www.cgf.cz/cz/turnaje/turnaje-vyhledavani/turnaj/vysledkova-listina-hrace?id=929994145&amp;categoryId=929994162&amp;golferId=724399896" xr:uid="{27924B18-4116-4B47-A0D2-CADC7CD2E222}"/>
    <hyperlink ref="C52" r:id="rId51" tooltip="JÄHNKE Jana" display="https://www.cgf.cz/cz/turnaje/turnaje-vyhledavani/turnaj/vysledkova-listina-hrace?id=929994145&amp;categoryId=929994162&amp;golferId=95812867" xr:uid="{250921A7-14F5-4448-BC75-9E58E9566709}"/>
    <hyperlink ref="C53" r:id="rId52" tooltip="NOVOTNÁ Andrea" display="https://www.cgf.cz/cz/turnaje/turnaje-vyhledavani/turnaj/vysledkova-listina-hrace?id=929994145&amp;categoryId=929994162&amp;golferId=82736121" xr:uid="{514F38CB-73EA-475C-A3C6-F424B1ACA07A}"/>
    <hyperlink ref="C54" r:id="rId53" tooltip="SELLNEROVÁ Monika" display="https://www.cgf.cz/cz/turnaje/turnaje-vyhledavani/turnaj/vysledkova-listina-hrace?id=929994145&amp;categoryId=929994162&amp;golferId=620943079" xr:uid="{0D9AF498-0EE6-4864-8D81-2F73C3ED5226}"/>
    <hyperlink ref="C55" r:id="rId54" tooltip="AN Youri" display="https://www.cgf.cz/cz/turnaje/turnaje-vyhledavani/turnaj/vysledkova-listina-hrace?id=929994145&amp;categoryId=929994162&amp;golferId=814510828" xr:uid="{F13E1FDA-E19A-440A-BD4E-550029EF2460}"/>
    <hyperlink ref="C56" r:id="rId55" tooltip="DOKOUPILOVÁ Milena" display="https://www.cgf.cz/cz/turnaje/turnaje-vyhledavani/turnaj/vysledkova-listina-hrace?id=929994145&amp;categoryId=929994162&amp;golferId=75817807" xr:uid="{FF58D6AD-D9BC-4728-8FDE-9E8A4A7C94D1}"/>
    <hyperlink ref="C57" r:id="rId56" tooltip="SUNG Sooyeun" display="https://www.cgf.cz/cz/turnaje/turnaje-vyhledavani/turnaj/vysledkova-listina-hrace?id=929994145&amp;categoryId=929994162&amp;golferId=682868628" xr:uid="{8BBDB400-4F82-4D64-8BBD-3EB148462010}"/>
    <hyperlink ref="C58" r:id="rId57" tooltip="MATERNOVÁ Alena" display="https://www.cgf.cz/cz/turnaje/turnaje-vyhledavani/turnaj/vysledkova-listina-hrace?id=929994145&amp;categoryId=929994162&amp;golferId=47007496" xr:uid="{F1A97BF7-C677-486E-9D92-3F3BDBE5692B}"/>
    <hyperlink ref="C59" r:id="rId58" tooltip="FUČÍKOVÁ Alena" display="https://www.cgf.cz/cz/turnaje/turnaje-vyhledavani/turnaj/vysledkova-listina-hrace?id=929994145&amp;categoryId=929994162&amp;golferId=397847732" xr:uid="{403EDE5C-8066-42A3-8C04-628357394B66}"/>
    <hyperlink ref="C60" r:id="rId59" tooltip="BALŠÁNKOVÁ Petra" display="https://www.cgf.cz/cz/turnaje/turnaje-vyhledavani/turnaj/vysledkova-listina-hrace?id=929994145&amp;categoryId=929994162&amp;golferId=669048138" xr:uid="{887BE56A-2A5E-4FB6-8C3D-4E4C1811B8F1}"/>
    <hyperlink ref="C61" r:id="rId60" tooltip="ZAPLETALOVÁ Iva" display="https://www.cgf.cz/cz/turnaje/turnaje-vyhledavani/turnaj/vysledkova-listina-hrace?id=929994145&amp;categoryId=929994162&amp;golferId=317687526" xr:uid="{609FEBFB-C524-4D7B-A0A4-4818B5FDA082}"/>
    <hyperlink ref="C62" r:id="rId61" tooltip="DVOŘÁKOVÁ Irena" display="https://www.cgf.cz/cz/turnaje/turnaje-vyhledavani/turnaj/vysledkova-listina-hrace?id=929994145&amp;categoryId=929994162&amp;golferId=70700388" xr:uid="{4BD82980-3B72-49FA-8369-8094B2F6CCBD}"/>
    <hyperlink ref="C63" r:id="rId62" tooltip="PANENKOVÁ Soňa" display="https://www.cgf.cz/cz/turnaje/turnaje-vyhledavani/turnaj/vysledkova-listina-hrace?id=929994145&amp;categoryId=929994162&amp;golferId=298742298" xr:uid="{0615C652-0609-41C5-9C89-FF5196CDB41F}"/>
    <hyperlink ref="C64" r:id="rId63" tooltip="MOKRÁČKOVÁ Dana" display="https://www.cgf.cz/cz/turnaje/turnaje-vyhledavani/turnaj/vysledkova-listina-hrace?id=929994145&amp;categoryId=929994162&amp;golferId=413172709" xr:uid="{46FD37A4-C395-46A0-8B2B-182FC4FC7320}"/>
    <hyperlink ref="C65" r:id="rId64" tooltip="CAITHAMLOVÁ Erika" display="https://www.cgf.cz/cz/turnaje/turnaje-vyhledavani/turnaj/vysledkova-listina-hrace?id=929994145&amp;categoryId=929994162&amp;golferId=357552225" xr:uid="{E93DCA3F-CB17-4D07-8D5A-CA8FD71B8AA4}"/>
    <hyperlink ref="C66" r:id="rId65" tooltip="ČERNÁ Jitka" display="https://www.cgf.cz/cz/turnaje/turnaje-vyhledavani/turnaj/vysledkova-listina-hrace?id=929994145&amp;categoryId=929994162&amp;golferId=35131549" xr:uid="{92B3EDDF-B8D3-4D4F-BED7-F477A5073362}"/>
    <hyperlink ref="C67" r:id="rId66" tooltip="CULKOVÁ Michaela" display="https://www.cgf.cz/cz/turnaje/turnaje-vyhledavani/turnaj/vysledkova-listina-hrace?id=929994145&amp;categoryId=929994162&amp;golferId=708551965" xr:uid="{E7307D14-E528-4C92-895D-CE8828F552B6}"/>
    <hyperlink ref="C68" r:id="rId67" tooltip="KŘÍŽKOVÁ Martina" display="https://www.cgf.cz/cz/turnaje/turnaje-vyhledavani/turnaj/vysledkova-listina-hrace?id=929994145&amp;categoryId=929994162&amp;golferId=23162314" xr:uid="{8FC8E075-C620-4059-A29F-0BEFB1D5E241}"/>
    <hyperlink ref="C69" r:id="rId68" tooltip="TROJANOVÁ Petra" display="https://www.cgf.cz/cz/turnaje/turnaje-vyhledavani/turnaj/vysledkova-listina-hrace?id=929994145&amp;categoryId=929994162&amp;golferId=114011479" xr:uid="{29E637BA-893A-453A-832A-46456689EC06}"/>
    <hyperlink ref="C70" r:id="rId69" tooltip="ŠAFÁŘOVÁ Monika" display="https://www.cgf.cz/cz/turnaje/turnaje-vyhledavani/turnaj/vysledkova-listina-hrace?id=929994145&amp;categoryId=929994162&amp;golferId=290193217" xr:uid="{F161D2C9-6BC6-4C62-A557-12462E772AE7}"/>
    <hyperlink ref="C71" r:id="rId70" tooltip="ŠÍMOVÁ Naďa" display="https://www.cgf.cz/cz/turnaje/turnaje-vyhledavani/turnaj/vysledkova-listina-hrace?id=929994145&amp;categoryId=929994162&amp;golferId=87722790" xr:uid="{0DF39C82-B2C4-4AEF-8A22-1F3284CEFB98}"/>
    <hyperlink ref="C72" r:id="rId71" tooltip="PAVLÍČKOVÁ Kateřina" display="https://www.cgf.cz/cz/turnaje/turnaje-vyhledavani/turnaj/vysledkova-listina-hrace?id=929994145&amp;categoryId=929994162&amp;golferId=58212204" xr:uid="{ADD5238F-6544-4A68-AFF6-41D366708322}"/>
    <hyperlink ref="C73" r:id="rId72" tooltip="VINTROVÁ Lucie" display="https://www.cgf.cz/cz/turnaje/turnaje-vyhledavani/turnaj/vysledkova-listina-hrace?id=929994145&amp;categoryId=929994162&amp;golferId=11204552" xr:uid="{F15EF3E4-22D2-4CDB-A828-75CA8EE3AA99}"/>
    <hyperlink ref="C74" r:id="rId73" tooltip="MOLNÁROVÁ Monika" display="https://www.cgf.cz/cz/turnaje/turnaje-vyhledavani/turnaj/vysledkova-listina-hrace?id=929994145&amp;categoryId=929994162&amp;golferId=481249478" xr:uid="{A0921CDB-E8D0-4671-9C75-889E3787510E}"/>
    <hyperlink ref="C75" r:id="rId74" tooltip="STIEGEROVÁ Renáta" display="https://www.cgf.cz/cz/turnaje/turnaje-vyhledavani/turnaj/vysledkova-listina-hrace?id=929994145&amp;categoryId=929994162&amp;golferId=653494529" xr:uid="{93FFA2B1-C87B-4ED8-AC91-F065C77E5117}"/>
    <hyperlink ref="C76" r:id="rId75" tooltip="HWANG Yelin" display="https://www.cgf.cz/cz/turnaje/turnaje-vyhledavani/turnaj/vysledkova-listina-hrace?id=929994145&amp;categoryId=929994162&amp;golferId=646496389" xr:uid="{24762B0B-ABFF-494A-A2D0-33CD9BB76091}"/>
    <hyperlink ref="C77" r:id="rId76" tooltip="OLIVOVÁ Jana" display="https://www.cgf.cz/cz/turnaje/turnaje-vyhledavani/turnaj/vysledkova-listina-hrace?id=929994145&amp;categoryId=929994162&amp;golferId=432655169" xr:uid="{7D77C607-4825-4E95-94FA-D579F9E81298}"/>
    <hyperlink ref="C78" r:id="rId77" tooltip="BULOVÁ Jana" display="https://www.cgf.cz/cz/turnaje/turnaje-vyhledavani/turnaj/vysledkova-listina-hrace?id=929994145&amp;categoryId=929994162&amp;golferId=438448553" xr:uid="{A00E6F3C-837F-4F87-8665-FA1F850E99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BF31-D84D-4E74-BDB6-C15F7D48E50D}">
  <dimension ref="A1:K32"/>
  <sheetViews>
    <sheetView workbookViewId="0">
      <pane ySplit="1" topLeftCell="A2" activePane="bottomLeft" state="frozen"/>
      <selection pane="bottomLeft" activeCell="E23" sqref="C23:E31"/>
    </sheetView>
  </sheetViews>
  <sheetFormatPr defaultColWidth="23" defaultRowHeight="15" x14ac:dyDescent="0.25"/>
  <cols>
    <col min="1" max="1" width="11.42578125" style="21" bestFit="1" customWidth="1"/>
    <col min="2" max="2" width="7.5703125" bestFit="1" customWidth="1"/>
    <col min="3" max="3" width="31.140625" customWidth="1"/>
    <col min="4" max="4" width="7.7109375" bestFit="1" customWidth="1"/>
    <col min="5" max="5" width="12.7109375" bestFit="1" customWidth="1"/>
    <col min="6" max="6" width="6.28515625" bestFit="1" customWidth="1"/>
    <col min="7" max="7" width="14.5703125" bestFit="1" customWidth="1"/>
    <col min="8" max="8" width="5.42578125" bestFit="1" customWidth="1"/>
    <col min="9" max="9" width="6.7109375" bestFit="1" customWidth="1"/>
    <col min="10" max="10" width="6" bestFit="1" customWidth="1"/>
    <col min="11" max="11" width="5.5703125" bestFit="1" customWidth="1"/>
  </cols>
  <sheetData>
    <row r="1" spans="1:11" ht="26.25" thickBot="1" x14ac:dyDescent="0.3">
      <c r="A1" s="21" t="s">
        <v>103</v>
      </c>
      <c r="B1" s="16" t="s">
        <v>26</v>
      </c>
      <c r="C1" s="17" t="s">
        <v>10</v>
      </c>
      <c r="D1" s="16" t="s">
        <v>11</v>
      </c>
      <c r="E1" s="16" t="s">
        <v>12</v>
      </c>
      <c r="F1" s="16" t="s">
        <v>13</v>
      </c>
      <c r="G1" s="16" t="s">
        <v>14</v>
      </c>
      <c r="H1" s="16" t="s">
        <v>43</v>
      </c>
      <c r="I1" s="16" t="s">
        <v>15</v>
      </c>
      <c r="J1" s="18" t="s">
        <v>41</v>
      </c>
      <c r="K1" s="18" t="s">
        <v>42</v>
      </c>
    </row>
    <row r="2" spans="1:11" ht="16.5" thickTop="1" thickBot="1" x14ac:dyDescent="0.3">
      <c r="A2" s="21" t="s">
        <v>101</v>
      </c>
      <c r="B2" s="66">
        <v>1</v>
      </c>
      <c r="C2" s="56" t="s">
        <v>247</v>
      </c>
      <c r="D2" s="66" t="s">
        <v>3</v>
      </c>
      <c r="E2" s="66">
        <v>9801132</v>
      </c>
      <c r="F2" s="67">
        <v>14.7</v>
      </c>
      <c r="G2" s="66" t="s">
        <v>78</v>
      </c>
      <c r="H2" s="66">
        <v>22</v>
      </c>
      <c r="I2" s="67">
        <v>14.3</v>
      </c>
      <c r="J2" s="4">
        <v>38</v>
      </c>
      <c r="K2" s="4">
        <v>30</v>
      </c>
    </row>
    <row r="3" spans="1:11" ht="16.5" thickTop="1" thickBot="1" x14ac:dyDescent="0.3">
      <c r="A3" s="21" t="s">
        <v>101</v>
      </c>
      <c r="B3" s="66">
        <v>2</v>
      </c>
      <c r="C3" s="56" t="s">
        <v>88</v>
      </c>
      <c r="D3" s="66" t="s">
        <v>4</v>
      </c>
      <c r="E3" s="66">
        <v>16402292</v>
      </c>
      <c r="F3" s="67">
        <v>11.3</v>
      </c>
      <c r="G3" s="66" t="s">
        <v>248</v>
      </c>
      <c r="H3" s="66">
        <v>22</v>
      </c>
      <c r="I3" s="67">
        <v>11.2</v>
      </c>
      <c r="J3" s="4">
        <v>34</v>
      </c>
      <c r="K3" s="4"/>
    </row>
    <row r="4" spans="1:11" ht="16.5" thickTop="1" thickBot="1" x14ac:dyDescent="0.3">
      <c r="A4" s="21" t="s">
        <v>101</v>
      </c>
      <c r="B4" s="66">
        <v>3</v>
      </c>
      <c r="C4" s="56" t="s">
        <v>2</v>
      </c>
      <c r="D4" s="66" t="s">
        <v>1</v>
      </c>
      <c r="E4" s="66">
        <v>15400297</v>
      </c>
      <c r="F4" s="67">
        <v>12</v>
      </c>
      <c r="G4" s="66" t="s">
        <v>249</v>
      </c>
      <c r="H4" s="66">
        <v>20</v>
      </c>
      <c r="I4" s="67">
        <v>12</v>
      </c>
      <c r="J4" s="4">
        <v>33</v>
      </c>
      <c r="K4" s="4"/>
    </row>
    <row r="5" spans="1:11" ht="16.5" thickTop="1" thickBot="1" x14ac:dyDescent="0.3">
      <c r="A5" s="21" t="s">
        <v>101</v>
      </c>
      <c r="B5" s="66">
        <v>4</v>
      </c>
      <c r="C5" s="56" t="s">
        <v>250</v>
      </c>
      <c r="D5" s="66" t="s">
        <v>83</v>
      </c>
      <c r="E5" s="66">
        <v>1004898</v>
      </c>
      <c r="F5" s="67">
        <v>17.3</v>
      </c>
      <c r="G5" s="66" t="s">
        <v>251</v>
      </c>
      <c r="H5" s="66">
        <v>20</v>
      </c>
      <c r="I5" s="67">
        <v>17.100000000000001</v>
      </c>
      <c r="J5" s="4">
        <v>35</v>
      </c>
      <c r="K5" s="4"/>
    </row>
    <row r="6" spans="1:11" ht="16.5" thickTop="1" thickBot="1" x14ac:dyDescent="0.3">
      <c r="A6" s="21" t="s">
        <v>101</v>
      </c>
      <c r="B6" s="66">
        <v>5</v>
      </c>
      <c r="C6" s="56" t="s">
        <v>17</v>
      </c>
      <c r="D6" s="66" t="s">
        <v>16</v>
      </c>
      <c r="E6" s="66">
        <v>12201010</v>
      </c>
      <c r="F6" s="67">
        <v>16.899999999999999</v>
      </c>
      <c r="G6" s="66" t="s">
        <v>252</v>
      </c>
      <c r="H6" s="66">
        <v>19</v>
      </c>
      <c r="I6" s="67">
        <v>16.5</v>
      </c>
      <c r="J6" s="4">
        <v>36</v>
      </c>
      <c r="K6" s="4"/>
    </row>
    <row r="7" spans="1:11" ht="16.5" thickTop="1" thickBot="1" x14ac:dyDescent="0.3">
      <c r="A7" s="21" t="s">
        <v>101</v>
      </c>
      <c r="B7" s="66">
        <v>6</v>
      </c>
      <c r="C7" s="56" t="s">
        <v>124</v>
      </c>
      <c r="D7" s="66" t="s">
        <v>7</v>
      </c>
      <c r="E7" s="66">
        <v>7808561</v>
      </c>
      <c r="F7" s="67">
        <v>15.6</v>
      </c>
      <c r="G7" s="66" t="s">
        <v>253</v>
      </c>
      <c r="H7" s="66">
        <v>19</v>
      </c>
      <c r="I7" s="67">
        <v>15.3</v>
      </c>
      <c r="J7" s="4">
        <v>34</v>
      </c>
      <c r="K7" s="4">
        <v>10</v>
      </c>
    </row>
    <row r="8" spans="1:11" ht="16.5" thickTop="1" thickBot="1" x14ac:dyDescent="0.3">
      <c r="A8" s="21" t="s">
        <v>101</v>
      </c>
      <c r="B8" s="66">
        <v>7</v>
      </c>
      <c r="C8" s="56" t="s">
        <v>24</v>
      </c>
      <c r="D8" s="66" t="s">
        <v>0</v>
      </c>
      <c r="E8" s="66">
        <v>18004769</v>
      </c>
      <c r="F8" s="67">
        <v>24.9</v>
      </c>
      <c r="G8" s="66" t="s">
        <v>254</v>
      </c>
      <c r="H8" s="66">
        <v>19</v>
      </c>
      <c r="I8" s="67">
        <v>23.9</v>
      </c>
      <c r="J8" s="4">
        <v>44</v>
      </c>
      <c r="K8" s="4">
        <v>30</v>
      </c>
    </row>
    <row r="9" spans="1:11" ht="16.5" thickTop="1" thickBot="1" x14ac:dyDescent="0.3">
      <c r="A9" s="21" t="s">
        <v>101</v>
      </c>
      <c r="B9" s="66">
        <v>8</v>
      </c>
      <c r="C9" s="56" t="s">
        <v>80</v>
      </c>
      <c r="D9" s="66" t="s">
        <v>3</v>
      </c>
      <c r="E9" s="66">
        <v>9807925</v>
      </c>
      <c r="F9" s="67">
        <v>18</v>
      </c>
      <c r="G9" s="66" t="s">
        <v>255</v>
      </c>
      <c r="H9" s="66">
        <v>18</v>
      </c>
      <c r="I9" s="67">
        <v>17.899999999999999</v>
      </c>
      <c r="J9" s="4">
        <v>35</v>
      </c>
      <c r="K9" s="4"/>
    </row>
    <row r="10" spans="1:11" ht="16.5" thickTop="1" thickBot="1" x14ac:dyDescent="0.3">
      <c r="A10" s="21" t="s">
        <v>101</v>
      </c>
      <c r="B10" s="66">
        <v>9</v>
      </c>
      <c r="C10" s="56" t="s">
        <v>256</v>
      </c>
      <c r="D10" s="66" t="s">
        <v>27</v>
      </c>
      <c r="E10" s="66">
        <v>4700900</v>
      </c>
      <c r="F10" s="67">
        <v>15.5</v>
      </c>
      <c r="G10" s="66" t="s">
        <v>71</v>
      </c>
      <c r="H10" s="66">
        <v>18</v>
      </c>
      <c r="I10" s="67">
        <v>16.2</v>
      </c>
      <c r="J10" s="4">
        <v>35</v>
      </c>
      <c r="K10" s="4">
        <v>20</v>
      </c>
    </row>
    <row r="11" spans="1:11" ht="16.5" thickTop="1" thickBot="1" x14ac:dyDescent="0.3">
      <c r="A11" s="21" t="s">
        <v>101</v>
      </c>
      <c r="B11" s="66">
        <v>10</v>
      </c>
      <c r="C11" s="56" t="s">
        <v>257</v>
      </c>
      <c r="D11" s="66" t="s">
        <v>0</v>
      </c>
      <c r="E11" s="66">
        <v>18002931</v>
      </c>
      <c r="F11" s="67">
        <v>26.3</v>
      </c>
      <c r="G11" s="66" t="s">
        <v>258</v>
      </c>
      <c r="H11" s="66">
        <v>18</v>
      </c>
      <c r="I11" s="67">
        <v>25.7</v>
      </c>
      <c r="J11" s="4">
        <v>41</v>
      </c>
      <c r="K11" s="4">
        <v>20</v>
      </c>
    </row>
    <row r="12" spans="1:11" ht="16.5" thickTop="1" thickBot="1" x14ac:dyDescent="0.3">
      <c r="A12" s="21" t="s">
        <v>101</v>
      </c>
      <c r="B12" s="66">
        <v>11</v>
      </c>
      <c r="C12" s="56" t="s">
        <v>22</v>
      </c>
      <c r="D12" s="66" t="s">
        <v>23</v>
      </c>
      <c r="E12" s="66">
        <v>22600013</v>
      </c>
      <c r="F12" s="67">
        <v>16</v>
      </c>
      <c r="G12" s="66" t="s">
        <v>259</v>
      </c>
      <c r="H12" s="66">
        <v>16</v>
      </c>
      <c r="I12" s="67">
        <v>16.399999999999999</v>
      </c>
      <c r="J12" s="4">
        <v>31</v>
      </c>
      <c r="K12" s="4"/>
    </row>
    <row r="13" spans="1:11" ht="16.5" thickTop="1" thickBot="1" x14ac:dyDescent="0.3">
      <c r="A13" s="21" t="s">
        <v>101</v>
      </c>
      <c r="B13" s="66">
        <v>12</v>
      </c>
      <c r="C13" s="56" t="s">
        <v>85</v>
      </c>
      <c r="D13" s="66" t="s">
        <v>86</v>
      </c>
      <c r="E13" s="66">
        <v>1901551</v>
      </c>
      <c r="F13" s="67">
        <v>10.7</v>
      </c>
      <c r="G13" s="66" t="s">
        <v>260</v>
      </c>
      <c r="H13" s="66">
        <v>16</v>
      </c>
      <c r="I13" s="67">
        <v>10.7</v>
      </c>
      <c r="J13" s="4">
        <v>25</v>
      </c>
      <c r="K13" s="4"/>
    </row>
    <row r="14" spans="1:11" ht="16.5" thickTop="1" thickBot="1" x14ac:dyDescent="0.3">
      <c r="A14" s="21" t="s">
        <v>101</v>
      </c>
      <c r="B14" s="66">
        <v>13</v>
      </c>
      <c r="C14" s="56" t="s">
        <v>261</v>
      </c>
      <c r="D14" s="66" t="s">
        <v>30</v>
      </c>
      <c r="E14" s="66">
        <v>900197</v>
      </c>
      <c r="F14" s="67">
        <v>11.6</v>
      </c>
      <c r="G14" s="66" t="s">
        <v>262</v>
      </c>
      <c r="H14" s="66">
        <v>16</v>
      </c>
      <c r="I14" s="67">
        <v>11.6</v>
      </c>
      <c r="J14" s="4">
        <v>22</v>
      </c>
      <c r="K14" s="4"/>
    </row>
    <row r="15" spans="1:11" ht="16.5" thickTop="1" thickBot="1" x14ac:dyDescent="0.3">
      <c r="A15" s="21" t="s">
        <v>101</v>
      </c>
      <c r="B15" s="66">
        <v>14</v>
      </c>
      <c r="C15" s="56" t="s">
        <v>73</v>
      </c>
      <c r="D15" s="66" t="s">
        <v>28</v>
      </c>
      <c r="E15" s="66">
        <v>301661</v>
      </c>
      <c r="F15" s="67">
        <v>19.7</v>
      </c>
      <c r="G15" s="66" t="s">
        <v>263</v>
      </c>
      <c r="H15" s="66">
        <v>14</v>
      </c>
      <c r="I15" s="67">
        <v>19.7</v>
      </c>
      <c r="J15" s="4">
        <v>31</v>
      </c>
      <c r="K15" s="4"/>
    </row>
    <row r="16" spans="1:11" ht="16.5" thickTop="1" thickBot="1" x14ac:dyDescent="0.3">
      <c r="A16" s="21" t="s">
        <v>101</v>
      </c>
      <c r="B16" s="66">
        <v>15</v>
      </c>
      <c r="C16" s="56" t="s">
        <v>264</v>
      </c>
      <c r="D16" s="66" t="s">
        <v>3</v>
      </c>
      <c r="E16" s="66">
        <v>9806231</v>
      </c>
      <c r="F16" s="67">
        <v>14.8</v>
      </c>
      <c r="G16" s="66" t="s">
        <v>265</v>
      </c>
      <c r="H16" s="66">
        <v>14</v>
      </c>
      <c r="I16" s="67">
        <v>14.8</v>
      </c>
      <c r="J16" s="4">
        <v>26</v>
      </c>
      <c r="K16" s="4"/>
    </row>
    <row r="17" spans="1:11" ht="16.5" thickTop="1" thickBot="1" x14ac:dyDescent="0.3">
      <c r="A17" s="21" t="s">
        <v>101</v>
      </c>
      <c r="B17" s="66">
        <v>16</v>
      </c>
      <c r="C17" s="56" t="s">
        <v>150</v>
      </c>
      <c r="D17" s="66" t="s">
        <v>3</v>
      </c>
      <c r="E17" s="66">
        <v>9808920</v>
      </c>
      <c r="F17" s="67">
        <v>17.100000000000001</v>
      </c>
      <c r="G17" s="66" t="s">
        <v>266</v>
      </c>
      <c r="H17" s="66">
        <v>13</v>
      </c>
      <c r="I17" s="67">
        <v>18.600000000000001</v>
      </c>
      <c r="J17" s="4">
        <v>27</v>
      </c>
      <c r="K17" s="4"/>
    </row>
    <row r="18" spans="1:11" ht="16.5" thickTop="1" thickBot="1" x14ac:dyDescent="0.3">
      <c r="A18" s="21" t="s">
        <v>101</v>
      </c>
      <c r="B18" s="66">
        <v>17</v>
      </c>
      <c r="C18" s="56" t="s">
        <v>79</v>
      </c>
      <c r="D18" s="66" t="s">
        <v>3</v>
      </c>
      <c r="E18" s="66">
        <v>9802746</v>
      </c>
      <c r="F18" s="67">
        <v>17.3</v>
      </c>
      <c r="G18" s="66" t="s">
        <v>267</v>
      </c>
      <c r="H18" s="66">
        <v>12</v>
      </c>
      <c r="I18" s="67">
        <v>17.3</v>
      </c>
      <c r="J18" s="4">
        <v>30</v>
      </c>
      <c r="K18" s="4"/>
    </row>
    <row r="19" spans="1:11" ht="16.5" thickTop="1" thickBot="1" x14ac:dyDescent="0.3">
      <c r="A19" s="21" t="s">
        <v>101</v>
      </c>
      <c r="B19" s="66">
        <v>18</v>
      </c>
      <c r="C19" s="56" t="s">
        <v>20</v>
      </c>
      <c r="D19" s="66" t="s">
        <v>21</v>
      </c>
      <c r="E19" s="66">
        <v>13900253</v>
      </c>
      <c r="F19" s="67">
        <v>22.3</v>
      </c>
      <c r="G19" s="66" t="s">
        <v>268</v>
      </c>
      <c r="H19" s="66">
        <v>12</v>
      </c>
      <c r="I19" s="67">
        <v>22.3</v>
      </c>
      <c r="J19" s="4">
        <v>32</v>
      </c>
      <c r="K19" s="4"/>
    </row>
    <row r="20" spans="1:11" ht="16.5" thickTop="1" thickBot="1" x14ac:dyDescent="0.3">
      <c r="A20" s="21" t="s">
        <v>101</v>
      </c>
      <c r="B20" s="66">
        <v>19</v>
      </c>
      <c r="C20" s="56" t="s">
        <v>62</v>
      </c>
      <c r="D20" s="66" t="s">
        <v>36</v>
      </c>
      <c r="E20" s="66">
        <v>5400751</v>
      </c>
      <c r="F20" s="67">
        <v>18.5</v>
      </c>
      <c r="G20" s="66" t="s">
        <v>269</v>
      </c>
      <c r="H20" s="66">
        <v>9</v>
      </c>
      <c r="I20" s="67">
        <v>18.5</v>
      </c>
      <c r="J20" s="4">
        <v>26</v>
      </c>
      <c r="K20" s="4"/>
    </row>
    <row r="21" spans="1:11" ht="16.5" thickTop="1" thickBot="1" x14ac:dyDescent="0.3">
      <c r="A21" s="21" t="s">
        <v>101</v>
      </c>
      <c r="B21" s="66">
        <v>20</v>
      </c>
      <c r="C21" s="56" t="s">
        <v>270</v>
      </c>
      <c r="D21" s="66" t="s">
        <v>4</v>
      </c>
      <c r="E21" s="66">
        <v>16403422</v>
      </c>
      <c r="F21" s="67">
        <v>30.4</v>
      </c>
      <c r="G21" s="66" t="s">
        <v>271</v>
      </c>
      <c r="H21" s="66">
        <v>6</v>
      </c>
      <c r="I21" s="67">
        <v>30.3</v>
      </c>
      <c r="J21" s="4">
        <v>35</v>
      </c>
      <c r="K21" s="4"/>
    </row>
    <row r="22" spans="1:11" ht="16.5" thickTop="1" thickBot="1" x14ac:dyDescent="0.3">
      <c r="A22" s="21" t="s">
        <v>101</v>
      </c>
      <c r="B22" s="66">
        <v>21</v>
      </c>
      <c r="C22" s="56" t="s">
        <v>272</v>
      </c>
      <c r="D22" s="66" t="s">
        <v>188</v>
      </c>
      <c r="E22" s="66">
        <v>14100437</v>
      </c>
      <c r="F22" s="67">
        <v>35.5</v>
      </c>
      <c r="G22" s="66" t="s">
        <v>273</v>
      </c>
      <c r="H22" s="66">
        <v>2</v>
      </c>
      <c r="I22" s="67">
        <v>35.5</v>
      </c>
      <c r="J22" s="4">
        <v>20</v>
      </c>
      <c r="K22" s="4"/>
    </row>
    <row r="23" spans="1:11" ht="16.5" thickTop="1" thickBot="1" x14ac:dyDescent="0.3">
      <c r="A23" s="21" t="s">
        <v>102</v>
      </c>
      <c r="B23" s="66">
        <v>1</v>
      </c>
      <c r="C23" s="56" t="s">
        <v>199</v>
      </c>
      <c r="D23" s="66" t="s">
        <v>16</v>
      </c>
      <c r="E23" s="66">
        <v>12201691</v>
      </c>
      <c r="F23" s="67">
        <v>15.4</v>
      </c>
      <c r="G23" s="66" t="s">
        <v>274</v>
      </c>
      <c r="H23" s="66">
        <v>20</v>
      </c>
      <c r="I23" s="67">
        <v>15.3</v>
      </c>
      <c r="J23" s="4">
        <v>34</v>
      </c>
    </row>
    <row r="24" spans="1:11" ht="16.5" thickTop="1" thickBot="1" x14ac:dyDescent="0.3">
      <c r="A24" s="21" t="s">
        <v>102</v>
      </c>
      <c r="B24" s="66">
        <v>2</v>
      </c>
      <c r="C24" s="56" t="s">
        <v>275</v>
      </c>
      <c r="D24" s="66" t="s">
        <v>276</v>
      </c>
      <c r="E24" s="66">
        <v>22000044</v>
      </c>
      <c r="F24" s="67">
        <v>19.399999999999999</v>
      </c>
      <c r="G24" s="66" t="s">
        <v>277</v>
      </c>
      <c r="H24" s="66">
        <v>19</v>
      </c>
      <c r="I24" s="67">
        <v>18.899999999999999</v>
      </c>
      <c r="J24" s="4">
        <v>38</v>
      </c>
      <c r="K24">
        <v>10</v>
      </c>
    </row>
    <row r="25" spans="1:11" ht="16.5" thickTop="1" thickBot="1" x14ac:dyDescent="0.3">
      <c r="A25" s="21" t="s">
        <v>102</v>
      </c>
      <c r="B25" s="66">
        <v>3</v>
      </c>
      <c r="C25" s="56" t="s">
        <v>203</v>
      </c>
      <c r="D25" s="66" t="s">
        <v>61</v>
      </c>
      <c r="E25" s="66">
        <v>5700108</v>
      </c>
      <c r="F25" s="67">
        <v>15</v>
      </c>
      <c r="G25" s="66" t="s">
        <v>278</v>
      </c>
      <c r="H25" s="66">
        <v>17</v>
      </c>
      <c r="I25" s="67">
        <v>15</v>
      </c>
      <c r="J25" s="4">
        <v>28</v>
      </c>
    </row>
    <row r="26" spans="1:11" ht="16.5" thickTop="1" thickBot="1" x14ac:dyDescent="0.3">
      <c r="A26" s="21" t="s">
        <v>102</v>
      </c>
      <c r="B26" s="66">
        <v>4</v>
      </c>
      <c r="C26" s="56" t="s">
        <v>279</v>
      </c>
      <c r="D26" s="66" t="s">
        <v>3</v>
      </c>
      <c r="E26" s="66">
        <v>9808759</v>
      </c>
      <c r="F26" s="67">
        <v>27.6</v>
      </c>
      <c r="G26" s="66" t="s">
        <v>280</v>
      </c>
      <c r="H26" s="66">
        <v>12</v>
      </c>
      <c r="I26" s="67">
        <v>27.5</v>
      </c>
      <c r="J26" s="4">
        <v>35</v>
      </c>
      <c r="K26">
        <v>20</v>
      </c>
    </row>
    <row r="27" spans="1:11" ht="16.5" thickTop="1" thickBot="1" x14ac:dyDescent="0.3">
      <c r="A27" s="21" t="s">
        <v>102</v>
      </c>
      <c r="B27" s="66">
        <v>5</v>
      </c>
      <c r="C27" s="56" t="s">
        <v>217</v>
      </c>
      <c r="D27" s="66" t="s">
        <v>188</v>
      </c>
      <c r="E27" s="66">
        <v>14100548</v>
      </c>
      <c r="F27" s="67">
        <v>21.9</v>
      </c>
      <c r="G27" s="66" t="s">
        <v>281</v>
      </c>
      <c r="H27" s="66">
        <v>12</v>
      </c>
      <c r="I27" s="67">
        <v>22</v>
      </c>
      <c r="J27" s="4">
        <v>31</v>
      </c>
    </row>
    <row r="28" spans="1:11" ht="16.5" thickTop="1" thickBot="1" x14ac:dyDescent="0.3">
      <c r="A28" s="21" t="s">
        <v>102</v>
      </c>
      <c r="B28" s="66">
        <v>6</v>
      </c>
      <c r="C28" s="56" t="s">
        <v>98</v>
      </c>
      <c r="D28" s="66" t="s">
        <v>8</v>
      </c>
      <c r="E28" s="66">
        <v>12503888</v>
      </c>
      <c r="F28" s="67">
        <v>31.1</v>
      </c>
      <c r="G28" s="66" t="s">
        <v>282</v>
      </c>
      <c r="H28" s="66">
        <v>10</v>
      </c>
      <c r="I28" s="67">
        <v>30.8</v>
      </c>
      <c r="J28" s="4">
        <v>38</v>
      </c>
      <c r="K28">
        <v>30</v>
      </c>
    </row>
    <row r="29" spans="1:11" ht="16.5" thickTop="1" thickBot="1" x14ac:dyDescent="0.3">
      <c r="A29" s="21" t="s">
        <v>102</v>
      </c>
      <c r="B29" s="66">
        <v>7</v>
      </c>
      <c r="C29" s="56" t="s">
        <v>283</v>
      </c>
      <c r="D29" s="66" t="s">
        <v>111</v>
      </c>
      <c r="E29" s="66">
        <v>6800932</v>
      </c>
      <c r="F29" s="67">
        <v>22</v>
      </c>
      <c r="G29" s="66" t="s">
        <v>284</v>
      </c>
      <c r="H29" s="66">
        <v>10</v>
      </c>
      <c r="I29" s="67">
        <v>22</v>
      </c>
      <c r="J29" s="4">
        <v>28</v>
      </c>
    </row>
    <row r="30" spans="1:11" ht="16.5" thickTop="1" thickBot="1" x14ac:dyDescent="0.3">
      <c r="A30" s="21" t="s">
        <v>102</v>
      </c>
      <c r="B30" s="66">
        <v>8</v>
      </c>
      <c r="C30" s="56" t="s">
        <v>285</v>
      </c>
      <c r="D30" s="66" t="s">
        <v>1</v>
      </c>
      <c r="E30" s="66">
        <v>15400129</v>
      </c>
      <c r="F30" s="67">
        <v>29.4</v>
      </c>
      <c r="G30" s="66" t="s">
        <v>286</v>
      </c>
      <c r="H30" s="66">
        <v>5</v>
      </c>
      <c r="I30" s="67">
        <v>29.7</v>
      </c>
      <c r="J30" s="4">
        <v>35</v>
      </c>
      <c r="K30">
        <v>10</v>
      </c>
    </row>
    <row r="31" spans="1:11" ht="16.5" thickTop="1" thickBot="1" x14ac:dyDescent="0.3">
      <c r="A31" s="21" t="s">
        <v>102</v>
      </c>
      <c r="B31" s="68">
        <v>9</v>
      </c>
      <c r="C31" s="57" t="s">
        <v>213</v>
      </c>
      <c r="D31" s="68" t="s">
        <v>0</v>
      </c>
      <c r="E31" s="68">
        <v>18003742</v>
      </c>
      <c r="F31" s="69">
        <v>26.2</v>
      </c>
      <c r="G31" s="68" t="s">
        <v>287</v>
      </c>
      <c r="H31" s="68">
        <v>3</v>
      </c>
      <c r="I31" s="69">
        <v>26.7</v>
      </c>
      <c r="J31" s="4">
        <v>21</v>
      </c>
    </row>
    <row r="32" spans="1:11" ht="15.75" thickTop="1" x14ac:dyDescent="0.25"/>
  </sheetData>
  <hyperlinks>
    <hyperlink ref="C2" r:id="rId1" tooltip="HAVLÍK Tomáš" display="https://www.cgf.cz/cz/turnaje/turnaje-vyhledavani/turnaj/vysledkova-listina-hrace?id=944014256&amp;categoryId=944014271&amp;golferId=40823995" xr:uid="{F08D5F92-DD2A-4233-A77A-89202F5AB451}"/>
    <hyperlink ref="C3" r:id="rId2" tooltip="HUŠEK Michal" display="https://www.cgf.cz/cz/turnaje/turnaje-vyhledavani/turnaj/vysledkova-listina-hrace?id=944014256&amp;categoryId=944014271&amp;golferId=31479995" xr:uid="{04E2B7D7-A229-4B92-A84F-E202B948BC88}"/>
    <hyperlink ref="C4" r:id="rId3" tooltip="ZAPOTIL Zbyněk" display="https://www.cgf.cz/cz/turnaje/turnaje-vyhledavani/turnaj/vysledkova-listina-hrace?id=944014256&amp;categoryId=944014271&amp;golferId=63584174" xr:uid="{A2E6BA90-AAB6-43D1-83E3-1D0666D4595D}"/>
    <hyperlink ref="C5" r:id="rId4" tooltip="SAGÁL Ivan" display="https://www.cgf.cz/cz/turnaje/turnaje-vyhledavani/turnaj/vysledkova-listina-hrace?id=944014256&amp;categoryId=944014271&amp;golferId=400672428" xr:uid="{A1912EE0-6066-4964-8563-119C9911FCB5}"/>
    <hyperlink ref="C6" r:id="rId5" tooltip="URBAN Vladimír" display="https://www.cgf.cz/cz/turnaje/turnaje-vyhledavani/turnaj/vysledkova-listina-hrace?id=944014256&amp;categoryId=944014271&amp;golferId=457355288" xr:uid="{40C0CBB4-97FD-4E36-8782-3C79A044D2D9}"/>
    <hyperlink ref="C7" r:id="rId6" tooltip="VOGEL Marek" display="https://www.cgf.cz/cz/turnaje/turnaje-vyhledavani/turnaj/vysledkova-listina-hrace?id=944014256&amp;categoryId=944014271&amp;golferId=12123093" xr:uid="{77874030-6941-493D-90FC-72EE3796954E}"/>
    <hyperlink ref="C8" r:id="rId7" tooltip="SELLNER David" display="https://www.cgf.cz/cz/turnaje/turnaje-vyhledavani/turnaj/vysledkova-listina-hrace?id=944014256&amp;categoryId=944014271&amp;golferId=582427939" xr:uid="{8EADE0F6-7D77-456E-806D-439A48DCD240}"/>
    <hyperlink ref="C9" r:id="rId8" tooltip="SVOBODA Jan" display="https://www.cgf.cz/cz/turnaje/turnaje-vyhledavani/turnaj/vysledkova-listina-hrace?id=944014256&amp;categoryId=944014271&amp;golferId=329222829" xr:uid="{1F5C01FD-462B-4F5A-9798-6AAD7A4210FE}"/>
    <hyperlink ref="C10" r:id="rId9" tooltip="VIGAŠ Vladimír" display="https://www.cgf.cz/cz/turnaje/turnaje-vyhledavani/turnaj/vysledkova-listina-hrace?id=944014256&amp;categoryId=944014271&amp;golferId=474231080" xr:uid="{072AA9B1-BBE5-4E4C-9F38-0E432B5897A2}"/>
    <hyperlink ref="C11" r:id="rId10" tooltip="ONDRÁČEK Jaroslav" display="https://www.cgf.cz/cz/turnaje/turnaje-vyhledavani/turnaj/vysledkova-listina-hrace?id=944014256&amp;categoryId=944014271&amp;golferId=3229897" xr:uid="{65271A22-7D3E-4F15-9EFD-4C1BEB973CCE}"/>
    <hyperlink ref="C12" r:id="rId11" tooltip="NOVÝ Robert" display="https://www.cgf.cz/cz/turnaje/turnaje-vyhledavani/turnaj/vysledkova-listina-hrace?id=944014256&amp;categoryId=944014271&amp;golferId=46155187" xr:uid="{0E556134-F414-4BF7-95E6-F1DB7A23F5E9}"/>
    <hyperlink ref="C13" r:id="rId12" tooltip="KLAUS Martin" display="https://www.cgf.cz/cz/turnaje/turnaje-vyhledavani/turnaj/vysledkova-listina-hrace?id=944014256&amp;categoryId=944014271&amp;golferId=40600136" xr:uid="{3FF523FF-C2DB-4FB1-B143-C89931EEC7CC}"/>
    <hyperlink ref="C14" r:id="rId13" tooltip="BEČKA Eugen" display="https://www.cgf.cz/cz/turnaje/turnaje-vyhledavani/turnaj/vysledkova-listina-hrace?id=944014256&amp;categoryId=944014271&amp;golferId=15333439" xr:uid="{A913D2A0-FFDD-4A25-A780-C0D3816C3940}"/>
    <hyperlink ref="C15" r:id="rId14" tooltip="JAREŠ Vladimír" display="https://www.cgf.cz/cz/turnaje/turnaje-vyhledavani/turnaj/vysledkova-listina-hrace?id=944014256&amp;categoryId=944014271&amp;golferId=82055726" xr:uid="{04382855-F6E5-49A2-9B1B-A5247B00F339}"/>
    <hyperlink ref="C16" r:id="rId15" tooltip="JONKE David" display="https://www.cgf.cz/cz/turnaje/turnaje-vyhledavani/turnaj/vysledkova-listina-hrace?id=944014256&amp;categoryId=944014271&amp;golferId=525298949" xr:uid="{FF28AF86-0777-46B7-B6BF-39866EB843D1}"/>
    <hyperlink ref="C17" r:id="rId16" tooltip="POLÁČEK Marek" display="https://www.cgf.cz/cz/turnaje/turnaje-vyhledavani/turnaj/vysledkova-listina-hrace?id=944014256&amp;categoryId=944014271&amp;golferId=60789676" xr:uid="{81088023-ECFD-454E-906A-84D5971B6DE6}"/>
    <hyperlink ref="C18" r:id="rId17" tooltip="NOVOTNÝ Otto" display="https://www.cgf.cz/cz/turnaje/turnaje-vyhledavani/turnaj/vysledkova-listina-hrace?id=944014256&amp;categoryId=944014271&amp;golferId=196795493" xr:uid="{EE157ED7-3080-4B0B-9472-0244540C4E39}"/>
    <hyperlink ref="C19" r:id="rId18" tooltip="NOVÝ Stanislav" display="https://www.cgf.cz/cz/turnaje/turnaje-vyhledavani/turnaj/vysledkova-listina-hrace?id=944014256&amp;categoryId=944014271&amp;golferId=306286165" xr:uid="{5EFAA64D-57F4-4DB4-93AC-2A5F360609EE}"/>
    <hyperlink ref="C20" r:id="rId19" tooltip="KOUTNÍK Zdeněk" display="https://www.cgf.cz/cz/turnaje/turnaje-vyhledavani/turnaj/vysledkova-listina-hrace?id=944014256&amp;categoryId=944014271&amp;golferId=78074249" xr:uid="{6489BF94-11AE-493A-803A-8055E0DAB403}"/>
    <hyperlink ref="C21" r:id="rId20" tooltip="BURIAN Zdeněk" display="https://www.cgf.cz/cz/turnaje/turnaje-vyhledavani/turnaj/vysledkova-listina-hrace?id=944014256&amp;categoryId=944014271&amp;golferId=180097603" xr:uid="{40F5F36C-2C04-444B-87BB-8A908C1EC7E0}"/>
    <hyperlink ref="C22" r:id="rId21" tooltip="PANENKA Josef" display="https://www.cgf.cz/cz/turnaje/turnaje-vyhledavani/turnaj/vysledkova-listina-hrace?id=944014256&amp;categoryId=944014271&amp;golferId=231308371" xr:uid="{100F3475-CF32-40BF-82C0-0313A09BED3E}"/>
    <hyperlink ref="C23" r:id="rId22" tooltip="SELLNEROVÁ Monika" display="https://www.cgf.cz/cz/turnaje/turnaje-vyhledavani/turnaj/vysledkova-listina-hrace?id=944014256&amp;categoryId=944014273&amp;golferId=620943079" xr:uid="{8F471EE0-BBE0-47EB-8297-9134580CB000}"/>
    <hyperlink ref="C24" r:id="rId23" tooltip="JEHLIČKOVÁ Marie" display="https://www.cgf.cz/cz/turnaje/turnaje-vyhledavani/turnaj/vysledkova-listina-hrace?id=944014256&amp;categoryId=944014273&amp;golferId=36678084" xr:uid="{EC37B2D3-2912-4D78-9A4E-24A69A530F02}"/>
    <hyperlink ref="C25" r:id="rId24" tooltip="DOKOUPILOVÁ Milena" display="https://www.cgf.cz/cz/turnaje/turnaje-vyhledavani/turnaj/vysledkova-listina-hrace?id=944014256&amp;categoryId=944014273&amp;golferId=75817807" xr:uid="{96E52125-3DC2-45C6-B337-4C6C0C3A3580}"/>
    <hyperlink ref="C26" r:id="rId25" tooltip="SVOBODOVÁ Markéta" display="https://www.cgf.cz/cz/turnaje/turnaje-vyhledavani/turnaj/vysledkova-listina-hrace?id=944014256&amp;categoryId=944014273&amp;golferId=529694318" xr:uid="{A32F5698-4A71-4E25-86CF-FC04B83799B2}"/>
    <hyperlink ref="C27" r:id="rId26" tooltip="PANENKOVÁ Soňa" display="https://www.cgf.cz/cz/turnaje/turnaje-vyhledavani/turnaj/vysledkova-listina-hrace?id=944014256&amp;categoryId=944014273&amp;golferId=298742298" xr:uid="{E09DFD92-8BA0-4D6E-BDB8-BE3B16929C97}"/>
    <hyperlink ref="C28" r:id="rId27" tooltip="BONHOMME HANKEOVÁ Zuzana" display="https://www.cgf.cz/cz/turnaje/turnaje-vyhledavani/turnaj/vysledkova-listina-hrace?id=944014256&amp;categoryId=944014273&amp;golferId=51780206" xr:uid="{E5F73EAA-25BA-4A45-A679-34DBE7D828E2}"/>
    <hyperlink ref="C29" r:id="rId28" tooltip="ŠIMÁK Monika" display="https://www.cgf.cz/cz/turnaje/turnaje-vyhledavani/turnaj/vysledkova-listina-hrace?id=944014256&amp;categoryId=944014273&amp;golferId=416913110" xr:uid="{5236B26D-CF21-4264-BD46-25D09A5F3FC3}"/>
    <hyperlink ref="C30" r:id="rId29" tooltip="FOLTÝNOVÁ Šárka" display="https://www.cgf.cz/cz/turnaje/turnaje-vyhledavani/turnaj/vysledkova-listina-hrace?id=944014256&amp;categoryId=944014273&amp;golferId=36070267" xr:uid="{B5A1E003-7474-4BD5-8E6D-4DF880D16903}"/>
    <hyperlink ref="C31" r:id="rId30" tooltip="ZAPLETALOVÁ Iva" display="https://www.cgf.cz/cz/turnaje/turnaje-vyhledavani/turnaj/vysledkova-listina-hrace?id=944014256&amp;categoryId=944014273&amp;golferId=317687526" xr:uid="{5070154F-9A68-4DD1-9A8C-367EBEF42B75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8CCF7-2B1B-4A81-B8A9-6063B362DD6C}">
  <dimension ref="A1:K17"/>
  <sheetViews>
    <sheetView workbookViewId="0">
      <selection sqref="A1:A17"/>
    </sheetView>
  </sheetViews>
  <sheetFormatPr defaultColWidth="34.42578125" defaultRowHeight="15" x14ac:dyDescent="0.25"/>
  <cols>
    <col min="1" max="1" width="11.7109375" style="73" bestFit="1" customWidth="1"/>
    <col min="2" max="2" width="9.7109375" style="72" bestFit="1" customWidth="1"/>
    <col min="3" max="3" width="33.85546875" style="72" customWidth="1"/>
    <col min="4" max="4" width="10.42578125" style="72" bestFit="1" customWidth="1"/>
    <col min="5" max="5" width="18" style="72" bestFit="1" customWidth="1"/>
    <col min="6" max="6" width="7" style="72" bestFit="1" customWidth="1"/>
    <col min="7" max="7" width="18.7109375" style="72" bestFit="1" customWidth="1"/>
    <col min="8" max="8" width="8.42578125" style="72" bestFit="1" customWidth="1"/>
    <col min="9" max="9" width="10.85546875" style="72" bestFit="1" customWidth="1"/>
    <col min="10" max="10" width="6" style="72" bestFit="1" customWidth="1"/>
    <col min="11" max="11" width="5.5703125" style="72" bestFit="1" customWidth="1"/>
    <col min="12" max="16384" width="34.42578125" style="72"/>
  </cols>
  <sheetData>
    <row r="1" spans="1:11" x14ac:dyDescent="0.25">
      <c r="A1" s="73" t="s">
        <v>307</v>
      </c>
      <c r="B1" s="59" t="s">
        <v>26</v>
      </c>
      <c r="C1" s="60" t="s">
        <v>10</v>
      </c>
      <c r="D1" s="59" t="s">
        <v>11</v>
      </c>
      <c r="E1" s="59" t="s">
        <v>12</v>
      </c>
      <c r="F1" s="59" t="s">
        <v>13</v>
      </c>
      <c r="G1" s="59" t="s">
        <v>14</v>
      </c>
      <c r="H1" s="59" t="s">
        <v>43</v>
      </c>
      <c r="I1" s="59" t="s">
        <v>15</v>
      </c>
      <c r="J1" s="61" t="s">
        <v>41</v>
      </c>
      <c r="K1" s="61" t="s">
        <v>42</v>
      </c>
    </row>
    <row r="2" spans="1:11" x14ac:dyDescent="0.25">
      <c r="A2" s="73" t="s">
        <v>101</v>
      </c>
      <c r="B2" s="74">
        <v>1</v>
      </c>
      <c r="C2" s="71" t="s">
        <v>31</v>
      </c>
      <c r="D2" s="74" t="s">
        <v>32</v>
      </c>
      <c r="E2" s="74">
        <v>5102017</v>
      </c>
      <c r="F2" s="75">
        <v>4.7</v>
      </c>
      <c r="G2" s="74" t="s">
        <v>288</v>
      </c>
      <c r="H2" s="74">
        <v>30</v>
      </c>
      <c r="I2" s="75">
        <v>5</v>
      </c>
      <c r="J2" s="72">
        <v>34</v>
      </c>
    </row>
    <row r="3" spans="1:11" x14ac:dyDescent="0.25">
      <c r="A3" s="73" t="s">
        <v>101</v>
      </c>
      <c r="B3" s="74">
        <v>2</v>
      </c>
      <c r="C3" s="71" t="s">
        <v>77</v>
      </c>
      <c r="D3" s="74" t="s">
        <v>3</v>
      </c>
      <c r="E3" s="74">
        <v>9800407</v>
      </c>
      <c r="F3" s="75">
        <v>5.6</v>
      </c>
      <c r="G3" s="74" t="s">
        <v>289</v>
      </c>
      <c r="H3" s="74">
        <v>30</v>
      </c>
      <c r="I3" s="75">
        <v>5.5</v>
      </c>
      <c r="J3" s="72">
        <v>35</v>
      </c>
      <c r="K3" s="72">
        <v>10</v>
      </c>
    </row>
    <row r="4" spans="1:11" x14ac:dyDescent="0.25">
      <c r="A4" s="73" t="s">
        <v>101</v>
      </c>
      <c r="B4" s="74">
        <v>3</v>
      </c>
      <c r="C4" s="71" t="s">
        <v>290</v>
      </c>
      <c r="D4" s="74" t="s">
        <v>3</v>
      </c>
      <c r="E4" s="74">
        <v>9802537</v>
      </c>
      <c r="F4" s="75">
        <v>11.7</v>
      </c>
      <c r="G4" s="74" t="s">
        <v>67</v>
      </c>
      <c r="H4" s="74">
        <v>24</v>
      </c>
      <c r="I4" s="75">
        <v>11.5</v>
      </c>
      <c r="J4" s="72">
        <v>36</v>
      </c>
      <c r="K4" s="72">
        <v>20</v>
      </c>
    </row>
    <row r="5" spans="1:11" x14ac:dyDescent="0.25">
      <c r="A5" s="73" t="s">
        <v>101</v>
      </c>
      <c r="B5" s="74">
        <v>4</v>
      </c>
      <c r="C5" s="71" t="s">
        <v>291</v>
      </c>
      <c r="D5" s="74" t="s">
        <v>276</v>
      </c>
      <c r="E5" s="74">
        <v>22000117</v>
      </c>
      <c r="F5" s="75">
        <v>9</v>
      </c>
      <c r="G5" s="74" t="s">
        <v>292</v>
      </c>
      <c r="H5" s="74">
        <v>21</v>
      </c>
      <c r="I5" s="75">
        <v>9</v>
      </c>
      <c r="J5" s="72">
        <v>28</v>
      </c>
    </row>
    <row r="6" spans="1:11" x14ac:dyDescent="0.25">
      <c r="A6" s="73" t="s">
        <v>101</v>
      </c>
      <c r="B6" s="74">
        <v>5</v>
      </c>
      <c r="C6" s="71" t="s">
        <v>60</v>
      </c>
      <c r="D6" s="74" t="s">
        <v>4</v>
      </c>
      <c r="E6" s="74">
        <v>16400033</v>
      </c>
      <c r="F6" s="75">
        <v>15.9</v>
      </c>
      <c r="G6" s="74" t="s">
        <v>293</v>
      </c>
      <c r="H6" s="74">
        <v>18</v>
      </c>
      <c r="I6" s="75">
        <v>15.7</v>
      </c>
      <c r="J6" s="72">
        <v>34</v>
      </c>
    </row>
    <row r="7" spans="1:11" x14ac:dyDescent="0.25">
      <c r="A7" s="73" t="s">
        <v>101</v>
      </c>
      <c r="B7" s="74">
        <v>6</v>
      </c>
      <c r="C7" s="71" t="s">
        <v>34</v>
      </c>
      <c r="D7" s="74" t="s">
        <v>35</v>
      </c>
      <c r="E7" s="74">
        <v>12400547</v>
      </c>
      <c r="F7" s="75">
        <v>26.4</v>
      </c>
      <c r="G7" s="74" t="s">
        <v>294</v>
      </c>
      <c r="H7" s="74">
        <v>11</v>
      </c>
      <c r="I7" s="75">
        <v>25.9</v>
      </c>
      <c r="J7" s="72">
        <v>37</v>
      </c>
      <c r="K7" s="72">
        <v>30</v>
      </c>
    </row>
    <row r="8" spans="1:11" x14ac:dyDescent="0.25">
      <c r="A8" s="73" t="s">
        <v>101</v>
      </c>
      <c r="B8" s="74">
        <v>7</v>
      </c>
      <c r="C8" s="71" t="s">
        <v>68</v>
      </c>
      <c r="D8" s="74" t="s">
        <v>27</v>
      </c>
      <c r="E8" s="74">
        <v>4700822</v>
      </c>
      <c r="F8" s="75">
        <v>28.4</v>
      </c>
      <c r="G8" s="74" t="s">
        <v>295</v>
      </c>
      <c r="H8" s="74">
        <v>9</v>
      </c>
      <c r="I8" s="75">
        <v>28.5</v>
      </c>
      <c r="J8" s="72">
        <v>37</v>
      </c>
      <c r="K8" s="72">
        <v>20</v>
      </c>
    </row>
    <row r="9" spans="1:11" x14ac:dyDescent="0.25">
      <c r="A9" s="73" t="s">
        <v>101</v>
      </c>
      <c r="B9" s="74">
        <v>8</v>
      </c>
      <c r="C9" s="71" t="s">
        <v>270</v>
      </c>
      <c r="D9" s="74" t="s">
        <v>4</v>
      </c>
      <c r="E9" s="74">
        <v>16403422</v>
      </c>
      <c r="F9" s="75">
        <v>30.4</v>
      </c>
      <c r="G9" s="74" t="s">
        <v>230</v>
      </c>
      <c r="H9" s="74">
        <v>6</v>
      </c>
      <c r="I9" s="75">
        <v>30.7</v>
      </c>
      <c r="J9" s="72">
        <v>30</v>
      </c>
    </row>
    <row r="10" spans="1:11" x14ac:dyDescent="0.25">
      <c r="A10" s="73" t="s">
        <v>101</v>
      </c>
      <c r="B10" s="74">
        <v>9</v>
      </c>
      <c r="C10" s="71" t="s">
        <v>69</v>
      </c>
      <c r="D10" s="74" t="s">
        <v>7</v>
      </c>
      <c r="E10" s="74">
        <v>7801545</v>
      </c>
      <c r="F10" s="75">
        <v>34.200000000000003</v>
      </c>
      <c r="G10" s="74" t="s">
        <v>296</v>
      </c>
      <c r="H10" s="74" t="s">
        <v>19</v>
      </c>
      <c r="I10" s="75">
        <v>35.5</v>
      </c>
      <c r="J10" s="72">
        <v>22</v>
      </c>
    </row>
    <row r="11" spans="1:11" x14ac:dyDescent="0.25">
      <c r="A11" s="73" t="s">
        <v>102</v>
      </c>
      <c r="B11" s="74">
        <v>1</v>
      </c>
      <c r="C11" s="71" t="s">
        <v>297</v>
      </c>
      <c r="D11" s="74" t="s">
        <v>7</v>
      </c>
      <c r="E11" s="74">
        <v>7806421</v>
      </c>
      <c r="F11" s="75">
        <v>15.3</v>
      </c>
      <c r="G11" s="74" t="s">
        <v>298</v>
      </c>
      <c r="H11" s="74">
        <v>23</v>
      </c>
      <c r="I11" s="75">
        <v>14.9</v>
      </c>
      <c r="J11" s="72">
        <v>37</v>
      </c>
      <c r="K11" s="72">
        <v>30</v>
      </c>
    </row>
    <row r="12" spans="1:11" x14ac:dyDescent="0.25">
      <c r="A12" s="73" t="s">
        <v>102</v>
      </c>
      <c r="B12" s="74">
        <v>2</v>
      </c>
      <c r="C12" s="71" t="s">
        <v>217</v>
      </c>
      <c r="D12" s="74" t="s">
        <v>188</v>
      </c>
      <c r="E12" s="74">
        <v>14100548</v>
      </c>
      <c r="F12" s="75">
        <v>22.8</v>
      </c>
      <c r="G12" s="74" t="s">
        <v>299</v>
      </c>
      <c r="H12" s="74">
        <v>22</v>
      </c>
      <c r="I12" s="75">
        <v>20.6</v>
      </c>
      <c r="J12" s="72">
        <v>44</v>
      </c>
      <c r="K12" s="72">
        <v>30</v>
      </c>
    </row>
    <row r="13" spans="1:11" x14ac:dyDescent="0.25">
      <c r="A13" s="73" t="s">
        <v>102</v>
      </c>
      <c r="B13" s="74">
        <v>3</v>
      </c>
      <c r="C13" s="71" t="s">
        <v>300</v>
      </c>
      <c r="D13" s="74" t="s">
        <v>3</v>
      </c>
      <c r="E13" s="74">
        <v>9808205</v>
      </c>
      <c r="F13" s="75">
        <v>26</v>
      </c>
      <c r="G13" s="74" t="s">
        <v>301</v>
      </c>
      <c r="H13" s="74">
        <v>13</v>
      </c>
      <c r="I13" s="75">
        <v>25.6</v>
      </c>
      <c r="J13" s="72">
        <v>37</v>
      </c>
      <c r="K13" s="72">
        <v>20</v>
      </c>
    </row>
    <row r="14" spans="1:11" x14ac:dyDescent="0.25">
      <c r="A14" s="73" t="s">
        <v>102</v>
      </c>
      <c r="B14" s="74">
        <v>4</v>
      </c>
      <c r="C14" s="71" t="s">
        <v>96</v>
      </c>
      <c r="D14" s="74" t="s">
        <v>5</v>
      </c>
      <c r="E14" s="74">
        <v>1200445</v>
      </c>
      <c r="F14" s="75">
        <v>20.100000000000001</v>
      </c>
      <c r="G14" s="74" t="s">
        <v>302</v>
      </c>
      <c r="H14" s="74">
        <v>12</v>
      </c>
      <c r="I14" s="75">
        <v>20.100000000000001</v>
      </c>
      <c r="J14" s="72">
        <v>29</v>
      </c>
    </row>
    <row r="15" spans="1:11" x14ac:dyDescent="0.25">
      <c r="A15" s="73" t="s">
        <v>102</v>
      </c>
      <c r="B15" s="74">
        <v>5</v>
      </c>
      <c r="C15" s="71" t="s">
        <v>279</v>
      </c>
      <c r="D15" s="74" t="s">
        <v>3</v>
      </c>
      <c r="E15" s="74">
        <v>9808759</v>
      </c>
      <c r="F15" s="75">
        <v>25.4</v>
      </c>
      <c r="G15" s="74" t="s">
        <v>303</v>
      </c>
      <c r="H15" s="74">
        <v>12</v>
      </c>
      <c r="I15" s="75">
        <v>25.2</v>
      </c>
      <c r="J15" s="72">
        <v>36</v>
      </c>
      <c r="K15" s="72">
        <v>10</v>
      </c>
    </row>
    <row r="16" spans="1:11" x14ac:dyDescent="0.25">
      <c r="A16" s="73" t="s">
        <v>102</v>
      </c>
      <c r="B16" s="74">
        <v>6</v>
      </c>
      <c r="C16" s="71" t="s">
        <v>304</v>
      </c>
      <c r="D16" s="74" t="s">
        <v>7</v>
      </c>
      <c r="E16" s="74">
        <v>7801933</v>
      </c>
      <c r="F16" s="75">
        <v>30.7</v>
      </c>
      <c r="G16" s="74" t="s">
        <v>305</v>
      </c>
      <c r="H16" s="74">
        <v>11</v>
      </c>
      <c r="I16" s="75">
        <v>30.4</v>
      </c>
      <c r="J16" s="72">
        <v>36</v>
      </c>
      <c r="K16" s="72">
        <v>10</v>
      </c>
    </row>
    <row r="17" spans="1:10" x14ac:dyDescent="0.25">
      <c r="A17" s="73" t="s">
        <v>102</v>
      </c>
      <c r="B17" s="74">
        <v>7</v>
      </c>
      <c r="C17" s="71" t="s">
        <v>98</v>
      </c>
      <c r="D17" s="74" t="s">
        <v>8</v>
      </c>
      <c r="E17" s="74">
        <v>12503888</v>
      </c>
      <c r="F17" s="75">
        <v>30.2</v>
      </c>
      <c r="G17" s="74" t="s">
        <v>306</v>
      </c>
      <c r="H17" s="74">
        <v>8</v>
      </c>
      <c r="I17" s="75">
        <v>30.4</v>
      </c>
      <c r="J17" s="72">
        <v>31</v>
      </c>
    </row>
  </sheetData>
  <hyperlinks>
    <hyperlink ref="C2" r:id="rId1" tooltip="CHOVANEC Jozef" display="https://www.cgf.cz/cz/turnaje/turnaje-vyhledavani/turnaj/vysledkova-listina-hrace?id=944014359&amp;categoryId=944014374&amp;golferId=298947202" xr:uid="{F3E87A50-B99A-4315-A903-37FD80FA3711}"/>
    <hyperlink ref="C3" r:id="rId2" tooltip="SPUDICH Jiří" display="https://www.cgf.cz/cz/turnaje/turnaje-vyhledavani/turnaj/vysledkova-listina-hrace?id=944014359&amp;categoryId=944014374&amp;golferId=86248855" xr:uid="{EF177D74-A1E0-4698-9BD8-D29F21A474F0}"/>
    <hyperlink ref="C4" r:id="rId3" tooltip="FISCHER Jiří" display="https://www.cgf.cz/cz/turnaje/turnaje-vyhledavani/turnaj/vysledkova-listina-hrace?id=944014359&amp;categoryId=944014374&amp;golferId=159168851" xr:uid="{9356C72D-8C86-4F49-811F-802A01A82371}"/>
    <hyperlink ref="C5" r:id="rId4" tooltip="VOLÍN Jaroslav" display="https://www.cgf.cz/cz/turnaje/turnaje-vyhledavani/turnaj/vysledkova-listina-hrace?id=944014359&amp;categoryId=944014374&amp;golferId=82453593" xr:uid="{72E5D6D3-A1D5-4752-A4E5-3702688206AF}"/>
    <hyperlink ref="C6" r:id="rId5" tooltip="HORÁČEK Petr" display="https://www.cgf.cz/cz/turnaje/turnaje-vyhledavani/turnaj/vysledkova-listina-hrace?id=944014359&amp;categoryId=944014374&amp;golferId=31854454" xr:uid="{E54D54F0-E04A-40D4-868F-079DAB9243ED}"/>
    <hyperlink ref="C7" r:id="rId6" tooltip="SABADOŠ Jan" display="https://www.cgf.cz/cz/turnaje/turnaje-vyhledavani/turnaj/vysledkova-listina-hrace?id=944014359&amp;categoryId=944014374&amp;golferId=597732900" xr:uid="{E5B9406B-6583-48D1-A799-4C8CCD8F46D7}"/>
    <hyperlink ref="C8" r:id="rId7" tooltip="MATOUŠEK Martin" display="https://www.cgf.cz/cz/turnaje/turnaje-vyhledavani/turnaj/vysledkova-listina-hrace?id=944014359&amp;categoryId=944014374&amp;golferId=48194648" xr:uid="{636B2602-3096-4B79-BBBA-BB0241361200}"/>
    <hyperlink ref="C9" r:id="rId8" tooltip="BURIAN Zdeněk" display="https://www.cgf.cz/cz/turnaje/turnaje-vyhledavani/turnaj/vysledkova-listina-hrace?id=944014359&amp;categoryId=944014374&amp;golferId=180097603" xr:uid="{850EEF86-FB70-4685-861C-824845092781}"/>
    <hyperlink ref="C10" r:id="rId9" tooltip="HRALA Jiří" display="https://www.cgf.cz/cz/turnaje/turnaje-vyhledavani/turnaj/vysledkova-listina-hrace?id=944014359&amp;categoryId=944014374&amp;golferId=13909619" xr:uid="{95DAE712-1DEF-4FD0-84E9-65F9C9C74C11}"/>
    <hyperlink ref="C11" r:id="rId10" tooltip="JANČOKOVÁ Martina" display="https://www.cgf.cz/cz/turnaje/turnaje-vyhledavani/turnaj/vysledkova-listina-hrace?id=944014359&amp;categoryId=944014376&amp;golferId=389474977" xr:uid="{E9651F0A-97C9-4176-9855-201C3BC704BC}"/>
    <hyperlink ref="C12" r:id="rId11" tooltip="PANENKOVÁ Soňa" display="https://www.cgf.cz/cz/turnaje/turnaje-vyhledavani/turnaj/vysledkova-listina-hrace?id=944014359&amp;categoryId=944014376&amp;golferId=298742298" xr:uid="{7ED70760-1BC6-4E17-A3C9-9B7EF2242FDD}"/>
    <hyperlink ref="C13" r:id="rId12" tooltip="PRÁGEROVÁ Renata" display="https://www.cgf.cz/cz/turnaje/turnaje-vyhledavani/turnaj/vysledkova-listina-hrace?id=944014359&amp;categoryId=944014376&amp;golferId=86177829" xr:uid="{EDDF9E9E-DDC5-4E13-9C96-70D27B297C52}"/>
    <hyperlink ref="C14" r:id="rId13" tooltip="BŘÍZOVÁ Eliška" display="https://www.cgf.cz/cz/turnaje/turnaje-vyhledavani/turnaj/vysledkova-listina-hrace?id=944014359&amp;categoryId=944014376&amp;golferId=87131445" xr:uid="{D0B95E59-FD31-4D59-81CB-F21DE3C049D7}"/>
    <hyperlink ref="C15" r:id="rId14" tooltip="SVOBODOVÁ Markéta" display="https://www.cgf.cz/cz/turnaje/turnaje-vyhledavani/turnaj/vysledkova-listina-hrace?id=944014359&amp;categoryId=944014376&amp;golferId=529694318" xr:uid="{37C0ACDA-C7A4-4C6B-9796-B367C1B1BD83}"/>
    <hyperlink ref="C16" r:id="rId15" tooltip="HOROVÁ Michaela" display="https://www.cgf.cz/cz/turnaje/turnaje-vyhledavani/turnaj/vysledkova-listina-hrace?id=944014359&amp;categoryId=944014376&amp;golferId=8727248" xr:uid="{09DA0F6F-6C1B-4B60-B5D5-49A3510627D3}"/>
    <hyperlink ref="C17" r:id="rId16" tooltip="BONHOMME HANKEOVÁ Zuzana" display="https://www.cgf.cz/cz/turnaje/turnaje-vyhledavani/turnaj/vysledkova-listina-hrace?id=944014359&amp;categoryId=944014376&amp;golferId=51780206" xr:uid="{AF17DA3D-AA7D-4F73-A883-136C5D629923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118-74E1-4A44-A6EF-ED3CF020F4D7}">
  <dimension ref="A1:L28"/>
  <sheetViews>
    <sheetView workbookViewId="0">
      <selection activeCell="J28" sqref="J28"/>
    </sheetView>
  </sheetViews>
  <sheetFormatPr defaultColWidth="40.42578125" defaultRowHeight="15" x14ac:dyDescent="0.25"/>
  <cols>
    <col min="1" max="1" width="11.7109375" style="28" bestFit="1" customWidth="1"/>
    <col min="2" max="2" width="9.42578125" style="28" bestFit="1" customWidth="1"/>
    <col min="3" max="3" width="30" style="28" bestFit="1" customWidth="1"/>
    <col min="4" max="4" width="10.5703125" style="28" bestFit="1" customWidth="1"/>
    <col min="5" max="5" width="18" style="28" bestFit="1" customWidth="1"/>
    <col min="6" max="6" width="7" style="28" bestFit="1" customWidth="1"/>
    <col min="7" max="7" width="18.7109375" style="28" bestFit="1" customWidth="1"/>
    <col min="8" max="8" width="8.42578125" style="28" bestFit="1" customWidth="1"/>
    <col min="9" max="9" width="10.85546875" style="28" bestFit="1" customWidth="1"/>
    <col min="10" max="10" width="6.85546875" style="28" bestFit="1" customWidth="1"/>
    <col min="11" max="11" width="6" style="28" bestFit="1" customWidth="1"/>
    <col min="12" max="12" width="9.42578125" style="28" bestFit="1" customWidth="1"/>
    <col min="13" max="16384" width="40.42578125" style="28"/>
  </cols>
  <sheetData>
    <row r="1" spans="1:12" ht="15.75" thickBot="1" x14ac:dyDescent="0.3">
      <c r="A1" s="73" t="s">
        <v>307</v>
      </c>
      <c r="B1" s="59" t="s">
        <v>26</v>
      </c>
      <c r="C1" s="60" t="s">
        <v>10</v>
      </c>
      <c r="D1" s="59" t="s">
        <v>11</v>
      </c>
      <c r="E1" s="59" t="s">
        <v>12</v>
      </c>
      <c r="F1" s="59" t="s">
        <v>13</v>
      </c>
      <c r="G1" s="59" t="s">
        <v>14</v>
      </c>
      <c r="H1" s="59" t="s">
        <v>43</v>
      </c>
      <c r="I1" s="59" t="s">
        <v>15</v>
      </c>
      <c r="J1" s="61" t="s">
        <v>41</v>
      </c>
      <c r="K1" s="61" t="s">
        <v>42</v>
      </c>
      <c r="L1" s="61" t="s">
        <v>363</v>
      </c>
    </row>
    <row r="2" spans="1:12" ht="16.5" thickTop="1" thickBot="1" x14ac:dyDescent="0.3">
      <c r="A2" s="73" t="s">
        <v>101</v>
      </c>
      <c r="B2" s="66">
        <v>1</v>
      </c>
      <c r="C2" s="56" t="s">
        <v>317</v>
      </c>
      <c r="D2" s="66" t="s">
        <v>4</v>
      </c>
      <c r="E2" s="66">
        <v>16403199</v>
      </c>
      <c r="F2" s="67">
        <v>9.4</v>
      </c>
      <c r="G2" s="66" t="s">
        <v>318</v>
      </c>
      <c r="H2" s="66">
        <v>25</v>
      </c>
      <c r="I2" s="67">
        <v>9.4</v>
      </c>
      <c r="J2" s="28">
        <v>34</v>
      </c>
      <c r="L2" s="28">
        <f>H2*2</f>
        <v>50</v>
      </c>
    </row>
    <row r="3" spans="1:12" ht="16.5" thickTop="1" thickBot="1" x14ac:dyDescent="0.3">
      <c r="A3" s="73" t="s">
        <v>101</v>
      </c>
      <c r="B3" s="66">
        <v>2</v>
      </c>
      <c r="C3" s="56" t="s">
        <v>88</v>
      </c>
      <c r="D3" s="66" t="s">
        <v>4</v>
      </c>
      <c r="E3" s="66">
        <v>16402292</v>
      </c>
      <c r="F3" s="67">
        <v>12.2</v>
      </c>
      <c r="G3" s="66" t="s">
        <v>319</v>
      </c>
      <c r="H3" s="66">
        <v>23</v>
      </c>
      <c r="I3" s="67">
        <v>12.2</v>
      </c>
      <c r="J3" s="28">
        <v>35</v>
      </c>
      <c r="K3" s="28">
        <v>20</v>
      </c>
      <c r="L3" s="28">
        <f t="shared" ref="L3:L27" si="0">H3*2</f>
        <v>46</v>
      </c>
    </row>
    <row r="4" spans="1:12" ht="16.5" thickTop="1" thickBot="1" x14ac:dyDescent="0.3">
      <c r="A4" s="73" t="s">
        <v>101</v>
      </c>
      <c r="B4" s="66">
        <v>3</v>
      </c>
      <c r="C4" s="56" t="s">
        <v>17</v>
      </c>
      <c r="D4" s="66" t="s">
        <v>16</v>
      </c>
      <c r="E4" s="66">
        <v>12201010</v>
      </c>
      <c r="F4" s="67">
        <v>15</v>
      </c>
      <c r="G4" s="66" t="s">
        <v>320</v>
      </c>
      <c r="H4" s="66">
        <v>23</v>
      </c>
      <c r="I4" s="67">
        <v>14.6</v>
      </c>
      <c r="J4" s="28">
        <v>38</v>
      </c>
      <c r="K4" s="28">
        <v>30</v>
      </c>
      <c r="L4" s="28">
        <f t="shared" si="0"/>
        <v>46</v>
      </c>
    </row>
    <row r="5" spans="1:12" ht="16.5" thickTop="1" thickBot="1" x14ac:dyDescent="0.3">
      <c r="A5" s="73" t="s">
        <v>101</v>
      </c>
      <c r="B5" s="66">
        <v>4</v>
      </c>
      <c r="C5" s="56" t="s">
        <v>321</v>
      </c>
      <c r="D5" s="66" t="s">
        <v>3</v>
      </c>
      <c r="E5" s="66">
        <v>9811578</v>
      </c>
      <c r="F5" s="67">
        <v>9</v>
      </c>
      <c r="G5" s="66" t="s">
        <v>322</v>
      </c>
      <c r="H5" s="66">
        <v>22</v>
      </c>
      <c r="I5" s="67">
        <v>9</v>
      </c>
      <c r="J5" s="28">
        <v>30</v>
      </c>
      <c r="L5" s="28">
        <f t="shared" si="0"/>
        <v>44</v>
      </c>
    </row>
    <row r="6" spans="1:12" ht="16.5" thickTop="1" thickBot="1" x14ac:dyDescent="0.3">
      <c r="A6" s="73" t="s">
        <v>101</v>
      </c>
      <c r="B6" s="66">
        <v>5</v>
      </c>
      <c r="C6" s="56" t="s">
        <v>323</v>
      </c>
      <c r="D6" s="66" t="s">
        <v>27</v>
      </c>
      <c r="E6" s="66">
        <v>4700520</v>
      </c>
      <c r="F6" s="67">
        <v>11.3</v>
      </c>
      <c r="G6" s="66" t="s">
        <v>324</v>
      </c>
      <c r="H6" s="66">
        <v>21</v>
      </c>
      <c r="I6" s="67">
        <v>11.3</v>
      </c>
      <c r="J6" s="28">
        <v>33</v>
      </c>
      <c r="L6" s="28">
        <f t="shared" si="0"/>
        <v>42</v>
      </c>
    </row>
    <row r="7" spans="1:12" ht="16.5" thickTop="1" thickBot="1" x14ac:dyDescent="0.3">
      <c r="A7" s="73" t="s">
        <v>101</v>
      </c>
      <c r="B7" s="66">
        <v>6</v>
      </c>
      <c r="C7" s="56" t="s">
        <v>325</v>
      </c>
      <c r="D7" s="66" t="s">
        <v>27</v>
      </c>
      <c r="E7" s="66">
        <v>4700252</v>
      </c>
      <c r="F7" s="67">
        <v>9.9</v>
      </c>
      <c r="G7" s="66" t="s">
        <v>198</v>
      </c>
      <c r="H7" s="66">
        <v>21</v>
      </c>
      <c r="I7" s="67">
        <v>10.3</v>
      </c>
      <c r="J7" s="28">
        <v>31</v>
      </c>
      <c r="L7" s="28">
        <f t="shared" si="0"/>
        <v>42</v>
      </c>
    </row>
    <row r="8" spans="1:12" ht="16.5" thickTop="1" thickBot="1" x14ac:dyDescent="0.3">
      <c r="A8" s="73" t="s">
        <v>101</v>
      </c>
      <c r="B8" s="66">
        <v>7</v>
      </c>
      <c r="C8" s="56" t="s">
        <v>326</v>
      </c>
      <c r="D8" s="66" t="s">
        <v>16</v>
      </c>
      <c r="E8" s="66">
        <v>12201457</v>
      </c>
      <c r="F8" s="67">
        <v>17.100000000000001</v>
      </c>
      <c r="G8" s="66" t="s">
        <v>327</v>
      </c>
      <c r="H8" s="66">
        <v>21</v>
      </c>
      <c r="I8" s="67">
        <v>16.5</v>
      </c>
      <c r="J8" s="28">
        <v>40</v>
      </c>
      <c r="K8" s="28">
        <v>20</v>
      </c>
      <c r="L8" s="28">
        <f t="shared" si="0"/>
        <v>42</v>
      </c>
    </row>
    <row r="9" spans="1:12" ht="16.5" thickTop="1" thickBot="1" x14ac:dyDescent="0.3">
      <c r="A9" s="73" t="s">
        <v>101</v>
      </c>
      <c r="B9" s="66">
        <v>8</v>
      </c>
      <c r="C9" s="56" t="s">
        <v>328</v>
      </c>
      <c r="D9" s="66" t="s">
        <v>4</v>
      </c>
      <c r="E9" s="66">
        <v>16403333</v>
      </c>
      <c r="F9" s="67">
        <v>12.9</v>
      </c>
      <c r="G9" s="66" t="s">
        <v>329</v>
      </c>
      <c r="H9" s="66">
        <v>21</v>
      </c>
      <c r="I9" s="67">
        <v>12.5</v>
      </c>
      <c r="J9" s="28">
        <v>35</v>
      </c>
      <c r="K9" s="28">
        <v>10</v>
      </c>
      <c r="L9" s="28">
        <f t="shared" si="0"/>
        <v>42</v>
      </c>
    </row>
    <row r="10" spans="1:12" ht="16.5" thickTop="1" thickBot="1" x14ac:dyDescent="0.3">
      <c r="A10" s="73" t="s">
        <v>101</v>
      </c>
      <c r="B10" s="66">
        <v>9</v>
      </c>
      <c r="C10" s="56" t="s">
        <v>330</v>
      </c>
      <c r="D10" s="66" t="s">
        <v>331</v>
      </c>
      <c r="E10" s="66">
        <v>20500400</v>
      </c>
      <c r="F10" s="67">
        <v>18.899999999999999</v>
      </c>
      <c r="G10" s="66" t="s">
        <v>332</v>
      </c>
      <c r="H10" s="66">
        <v>20</v>
      </c>
      <c r="I10" s="67">
        <v>18.2</v>
      </c>
      <c r="J10" s="28">
        <v>41</v>
      </c>
      <c r="K10" s="28">
        <v>30</v>
      </c>
      <c r="L10" s="28">
        <f t="shared" si="0"/>
        <v>40</v>
      </c>
    </row>
    <row r="11" spans="1:12" ht="16.5" thickTop="1" thickBot="1" x14ac:dyDescent="0.3">
      <c r="A11" s="73" t="s">
        <v>101</v>
      </c>
      <c r="B11" s="66">
        <v>10</v>
      </c>
      <c r="C11" s="56" t="s">
        <v>264</v>
      </c>
      <c r="D11" s="66" t="s">
        <v>3</v>
      </c>
      <c r="E11" s="66">
        <v>9806231</v>
      </c>
      <c r="F11" s="67">
        <v>15.3</v>
      </c>
      <c r="G11" s="66" t="s">
        <v>333</v>
      </c>
      <c r="H11" s="66">
        <v>19</v>
      </c>
      <c r="I11" s="67">
        <v>15.7</v>
      </c>
      <c r="J11" s="28">
        <v>34</v>
      </c>
      <c r="L11" s="28">
        <f t="shared" si="0"/>
        <v>38</v>
      </c>
    </row>
    <row r="12" spans="1:12" ht="16.5" thickTop="1" thickBot="1" x14ac:dyDescent="0.3">
      <c r="A12" s="73" t="s">
        <v>101</v>
      </c>
      <c r="B12" s="66">
        <v>11</v>
      </c>
      <c r="C12" s="56" t="s">
        <v>334</v>
      </c>
      <c r="D12" s="66" t="s">
        <v>335</v>
      </c>
      <c r="E12" s="66">
        <v>11100387</v>
      </c>
      <c r="F12" s="67">
        <v>20.9</v>
      </c>
      <c r="G12" s="66" t="s">
        <v>336</v>
      </c>
      <c r="H12" s="66">
        <v>19</v>
      </c>
      <c r="I12" s="67">
        <v>20.3</v>
      </c>
      <c r="J12" s="28">
        <v>39</v>
      </c>
      <c r="K12" s="28">
        <v>10</v>
      </c>
      <c r="L12" s="28">
        <f t="shared" si="0"/>
        <v>38</v>
      </c>
    </row>
    <row r="13" spans="1:12" ht="16.5" thickTop="1" thickBot="1" x14ac:dyDescent="0.3">
      <c r="A13" s="73" t="s">
        <v>101</v>
      </c>
      <c r="B13" s="66">
        <v>12</v>
      </c>
      <c r="C13" s="56" t="s">
        <v>337</v>
      </c>
      <c r="D13" s="66" t="s">
        <v>338</v>
      </c>
      <c r="E13" s="66">
        <v>2300974</v>
      </c>
      <c r="F13" s="67">
        <v>14.5</v>
      </c>
      <c r="G13" s="66" t="s">
        <v>339</v>
      </c>
      <c r="H13" s="66">
        <v>19</v>
      </c>
      <c r="I13" s="67">
        <v>14.5</v>
      </c>
      <c r="J13" s="28">
        <v>31</v>
      </c>
      <c r="L13" s="28">
        <f t="shared" si="0"/>
        <v>38</v>
      </c>
    </row>
    <row r="14" spans="1:12" ht="16.5" thickTop="1" thickBot="1" x14ac:dyDescent="0.3">
      <c r="A14" s="73" t="s">
        <v>101</v>
      </c>
      <c r="B14" s="66">
        <v>13</v>
      </c>
      <c r="C14" s="56" t="s">
        <v>270</v>
      </c>
      <c r="D14" s="66" t="s">
        <v>4</v>
      </c>
      <c r="E14" s="66">
        <v>16403422</v>
      </c>
      <c r="F14" s="67">
        <v>29.5</v>
      </c>
      <c r="G14" s="66" t="s">
        <v>340</v>
      </c>
      <c r="H14" s="66">
        <v>16</v>
      </c>
      <c r="I14" s="67">
        <v>28.6</v>
      </c>
      <c r="J14" s="28">
        <v>41</v>
      </c>
      <c r="K14" s="28">
        <v>30</v>
      </c>
      <c r="L14" s="28">
        <f t="shared" si="0"/>
        <v>32</v>
      </c>
    </row>
    <row r="15" spans="1:12" ht="16.5" thickTop="1" thickBot="1" x14ac:dyDescent="0.3">
      <c r="A15" s="73" t="s">
        <v>101</v>
      </c>
      <c r="B15" s="66">
        <v>14</v>
      </c>
      <c r="C15" s="56" t="s">
        <v>341</v>
      </c>
      <c r="D15" s="66" t="s">
        <v>342</v>
      </c>
      <c r="E15" s="66">
        <v>4800832</v>
      </c>
      <c r="F15" s="67">
        <v>19.600000000000001</v>
      </c>
      <c r="G15" s="66" t="s">
        <v>343</v>
      </c>
      <c r="H15" s="66">
        <v>14</v>
      </c>
      <c r="I15" s="67">
        <v>20.100000000000001</v>
      </c>
      <c r="J15" s="28">
        <v>30</v>
      </c>
      <c r="L15" s="28">
        <f t="shared" si="0"/>
        <v>28</v>
      </c>
    </row>
    <row r="16" spans="1:12" ht="16.5" thickTop="1" thickBot="1" x14ac:dyDescent="0.3">
      <c r="A16" s="73" t="s">
        <v>101</v>
      </c>
      <c r="B16" s="66">
        <v>15</v>
      </c>
      <c r="C16" s="56" t="s">
        <v>344</v>
      </c>
      <c r="D16" s="66" t="s">
        <v>4</v>
      </c>
      <c r="E16" s="66">
        <v>16402572</v>
      </c>
      <c r="F16" s="67">
        <v>14.7</v>
      </c>
      <c r="G16" s="66" t="s">
        <v>345</v>
      </c>
      <c r="H16" s="66">
        <v>13</v>
      </c>
      <c r="I16" s="67">
        <v>14.7</v>
      </c>
      <c r="J16" s="28">
        <v>27</v>
      </c>
      <c r="L16" s="28">
        <f t="shared" si="0"/>
        <v>26</v>
      </c>
    </row>
    <row r="17" spans="1:12" ht="16.5" thickTop="1" thickBot="1" x14ac:dyDescent="0.3">
      <c r="A17" s="73" t="s">
        <v>101</v>
      </c>
      <c r="B17" s="66">
        <v>16</v>
      </c>
      <c r="C17" s="56" t="s">
        <v>346</v>
      </c>
      <c r="D17" s="66" t="s">
        <v>188</v>
      </c>
      <c r="E17" s="66">
        <v>14100038</v>
      </c>
      <c r="F17" s="67">
        <v>18.399999999999999</v>
      </c>
      <c r="G17" s="66" t="s">
        <v>347</v>
      </c>
      <c r="H17" s="66">
        <v>10</v>
      </c>
      <c r="I17" s="67">
        <v>18.399999999999999</v>
      </c>
      <c r="J17" s="28">
        <v>24</v>
      </c>
      <c r="L17" s="28">
        <f t="shared" si="0"/>
        <v>20</v>
      </c>
    </row>
    <row r="18" spans="1:12" ht="16.5" thickTop="1" thickBot="1" x14ac:dyDescent="0.3">
      <c r="A18" s="73" t="s">
        <v>101</v>
      </c>
      <c r="B18" s="66">
        <v>17</v>
      </c>
      <c r="C18" s="56" t="s">
        <v>348</v>
      </c>
      <c r="D18" s="66" t="s">
        <v>349</v>
      </c>
      <c r="E18" s="66">
        <v>21900004</v>
      </c>
      <c r="F18" s="67">
        <v>27.1</v>
      </c>
      <c r="G18" s="66" t="s">
        <v>350</v>
      </c>
      <c r="H18" s="66">
        <v>5</v>
      </c>
      <c r="I18" s="67">
        <v>27.1</v>
      </c>
      <c r="J18" s="28">
        <v>25</v>
      </c>
      <c r="L18" s="28">
        <f t="shared" si="0"/>
        <v>10</v>
      </c>
    </row>
    <row r="19" spans="1:12" ht="16.5" thickTop="1" thickBot="1" x14ac:dyDescent="0.3">
      <c r="A19" s="73" t="s">
        <v>101</v>
      </c>
      <c r="B19" s="66">
        <v>18</v>
      </c>
      <c r="C19" s="56" t="s">
        <v>351</v>
      </c>
      <c r="D19" s="66" t="s">
        <v>7</v>
      </c>
      <c r="E19" s="66">
        <v>7808106</v>
      </c>
      <c r="F19" s="67">
        <v>33.200000000000003</v>
      </c>
      <c r="G19" s="66" t="s">
        <v>352</v>
      </c>
      <c r="H19" s="66">
        <v>4</v>
      </c>
      <c r="I19" s="67">
        <v>33.5</v>
      </c>
      <c r="J19" s="28">
        <v>31</v>
      </c>
      <c r="L19" s="28">
        <f t="shared" si="0"/>
        <v>8</v>
      </c>
    </row>
    <row r="20" spans="1:12" ht="16.5" thickTop="1" thickBot="1" x14ac:dyDescent="0.3">
      <c r="A20" s="73" t="s">
        <v>101</v>
      </c>
      <c r="B20" s="68">
        <v>19</v>
      </c>
      <c r="C20" s="57" t="s">
        <v>353</v>
      </c>
      <c r="D20" s="68" t="s">
        <v>188</v>
      </c>
      <c r="E20" s="68">
        <v>14101279</v>
      </c>
      <c r="F20" s="69">
        <v>34.200000000000003</v>
      </c>
      <c r="G20" s="68" t="s">
        <v>354</v>
      </c>
      <c r="H20" s="68">
        <v>1</v>
      </c>
      <c r="I20" s="69">
        <v>34.200000000000003</v>
      </c>
      <c r="J20" s="28">
        <v>19</v>
      </c>
      <c r="L20" s="28">
        <f t="shared" si="0"/>
        <v>2</v>
      </c>
    </row>
    <row r="21" spans="1:12" ht="16.5" thickTop="1" thickBot="1" x14ac:dyDescent="0.3">
      <c r="A21" s="58" t="s">
        <v>102</v>
      </c>
      <c r="B21" s="66">
        <v>1</v>
      </c>
      <c r="C21" s="56" t="s">
        <v>355</v>
      </c>
      <c r="D21" s="66" t="s">
        <v>3</v>
      </c>
      <c r="E21" s="66">
        <v>9809674</v>
      </c>
      <c r="F21" s="67">
        <v>23.1</v>
      </c>
      <c r="G21" s="66" t="s">
        <v>356</v>
      </c>
      <c r="H21" s="66">
        <v>16</v>
      </c>
      <c r="I21" s="67">
        <v>22.9</v>
      </c>
      <c r="J21" s="28">
        <v>36</v>
      </c>
      <c r="L21" s="28">
        <f t="shared" si="0"/>
        <v>32</v>
      </c>
    </row>
    <row r="22" spans="1:12" ht="16.5" thickTop="1" thickBot="1" x14ac:dyDescent="0.3">
      <c r="A22" s="58" t="s">
        <v>102</v>
      </c>
      <c r="B22" s="66">
        <v>2</v>
      </c>
      <c r="C22" s="56" t="s">
        <v>217</v>
      </c>
      <c r="D22" s="66" t="s">
        <v>188</v>
      </c>
      <c r="E22" s="66">
        <v>14100548</v>
      </c>
      <c r="F22" s="67">
        <v>20.399999999999999</v>
      </c>
      <c r="G22" s="66" t="s">
        <v>157</v>
      </c>
      <c r="H22" s="66">
        <v>15</v>
      </c>
      <c r="I22" s="67">
        <v>20.399999999999999</v>
      </c>
      <c r="J22" s="28">
        <v>33</v>
      </c>
      <c r="L22" s="28">
        <f t="shared" si="0"/>
        <v>30</v>
      </c>
    </row>
    <row r="23" spans="1:12" ht="16.5" thickTop="1" thickBot="1" x14ac:dyDescent="0.3">
      <c r="A23" s="58" t="s">
        <v>102</v>
      </c>
      <c r="B23" s="66">
        <v>3</v>
      </c>
      <c r="C23" s="56" t="s">
        <v>279</v>
      </c>
      <c r="D23" s="66" t="s">
        <v>3</v>
      </c>
      <c r="E23" s="66">
        <v>9808759</v>
      </c>
      <c r="F23" s="67">
        <v>20.8</v>
      </c>
      <c r="G23" s="66" t="s">
        <v>357</v>
      </c>
      <c r="H23" s="66">
        <v>14</v>
      </c>
      <c r="I23" s="67">
        <v>20.6</v>
      </c>
      <c r="J23" s="28">
        <v>33</v>
      </c>
      <c r="L23" s="28">
        <f t="shared" si="0"/>
        <v>28</v>
      </c>
    </row>
    <row r="24" spans="1:12" ht="16.5" thickTop="1" thickBot="1" x14ac:dyDescent="0.3">
      <c r="A24" s="58" t="s">
        <v>102</v>
      </c>
      <c r="B24" s="66">
        <v>4</v>
      </c>
      <c r="C24" s="56" t="s">
        <v>98</v>
      </c>
      <c r="D24" s="66" t="s">
        <v>8</v>
      </c>
      <c r="E24" s="66">
        <v>12503888</v>
      </c>
      <c r="F24" s="67">
        <v>30.2</v>
      </c>
      <c r="G24" s="66" t="s">
        <v>358</v>
      </c>
      <c r="H24" s="66">
        <v>10</v>
      </c>
      <c r="I24" s="67">
        <v>30.2</v>
      </c>
      <c r="J24" s="28">
        <v>34</v>
      </c>
      <c r="K24" s="28">
        <v>10</v>
      </c>
      <c r="L24" s="28">
        <f t="shared" si="0"/>
        <v>20</v>
      </c>
    </row>
    <row r="25" spans="1:12" ht="16.5" thickTop="1" thickBot="1" x14ac:dyDescent="0.3">
      <c r="A25" s="58" t="s">
        <v>102</v>
      </c>
      <c r="B25" s="66">
        <v>5</v>
      </c>
      <c r="C25" s="56" t="s">
        <v>96</v>
      </c>
      <c r="D25" s="66" t="s">
        <v>5</v>
      </c>
      <c r="E25" s="66">
        <v>1200445</v>
      </c>
      <c r="F25" s="67">
        <v>21.4</v>
      </c>
      <c r="G25" s="66" t="s">
        <v>359</v>
      </c>
      <c r="H25" s="66">
        <v>9</v>
      </c>
      <c r="I25" s="67">
        <v>21.4</v>
      </c>
      <c r="J25" s="28">
        <v>23</v>
      </c>
      <c r="L25" s="28">
        <f t="shared" si="0"/>
        <v>18</v>
      </c>
    </row>
    <row r="26" spans="1:12" ht="16.5" thickTop="1" thickBot="1" x14ac:dyDescent="0.3">
      <c r="A26" s="58" t="s">
        <v>102</v>
      </c>
      <c r="B26" s="68">
        <v>6</v>
      </c>
      <c r="C26" s="57" t="s">
        <v>360</v>
      </c>
      <c r="D26" s="68" t="s">
        <v>1</v>
      </c>
      <c r="E26" s="68">
        <v>15400541</v>
      </c>
      <c r="F26" s="69">
        <v>35.4</v>
      </c>
      <c r="G26" s="68" t="s">
        <v>361</v>
      </c>
      <c r="H26" s="68">
        <v>6</v>
      </c>
      <c r="I26" s="69">
        <v>35</v>
      </c>
      <c r="J26" s="28">
        <v>35</v>
      </c>
      <c r="K26" s="28">
        <v>20</v>
      </c>
      <c r="L26" s="28">
        <f t="shared" si="0"/>
        <v>12</v>
      </c>
    </row>
    <row r="27" spans="1:12" ht="16.5" thickTop="1" thickBot="1" x14ac:dyDescent="0.3">
      <c r="A27" s="58" t="s">
        <v>102</v>
      </c>
      <c r="B27" s="66">
        <v>7</v>
      </c>
      <c r="C27" s="56" t="s">
        <v>285</v>
      </c>
      <c r="D27" s="66" t="s">
        <v>1</v>
      </c>
      <c r="E27" s="66">
        <v>15400129</v>
      </c>
      <c r="F27" s="67">
        <v>30.8</v>
      </c>
      <c r="G27" s="66" t="s">
        <v>362</v>
      </c>
      <c r="H27" s="66">
        <v>4</v>
      </c>
      <c r="I27" s="67">
        <v>30.8</v>
      </c>
      <c r="J27" s="28">
        <v>24</v>
      </c>
      <c r="L27" s="28">
        <f t="shared" si="0"/>
        <v>8</v>
      </c>
    </row>
    <row r="28" spans="1:12" ht="15.75" thickTop="1" x14ac:dyDescent="0.25"/>
  </sheetData>
  <hyperlinks>
    <hyperlink ref="C2" r:id="rId1" tooltip="STÜNDL Dušan" display="https://www.cgf.cz/cz/turnaje/turnaje-vyhledavani/turnaj/vysledkova-listina-hrace?id=951594476&amp;categoryId=951594491&amp;golferId=289951770" xr:uid="{4666ACE8-1E0A-4CEA-82AF-8D996183055D}"/>
    <hyperlink ref="C3" r:id="rId2" tooltip="HUŠEK Michal" display="https://www.cgf.cz/cz/turnaje/turnaje-vyhledavani/turnaj/vysledkova-listina-hrace?id=951594476&amp;categoryId=951594491&amp;golferId=31479995" xr:uid="{FC920C3E-8C3A-4EE0-B2E8-DCF7AE19739B}"/>
    <hyperlink ref="C4" r:id="rId3" tooltip="URBAN Vladimír" display="https://www.cgf.cz/cz/turnaje/turnaje-vyhledavani/turnaj/vysledkova-listina-hrace?id=951594476&amp;categoryId=951594491&amp;golferId=457355288" xr:uid="{503153AA-96DF-49A4-8273-CC886CE386BF}"/>
    <hyperlink ref="C5" r:id="rId4" tooltip="JIROUŠ Martin" display="https://www.cgf.cz/cz/turnaje/turnaje-vyhledavani/turnaj/vysledkova-listina-hrace?id=951594476&amp;categoryId=951594491&amp;golferId=301908446" xr:uid="{0F3643DF-93B3-4829-AB8B-9AB042E8BCE3}"/>
    <hyperlink ref="C6" r:id="rId5" tooltip="HUCL Jiří" display="https://www.cgf.cz/cz/turnaje/turnaje-vyhledavani/turnaj/vysledkova-listina-hrace?id=951594476&amp;categoryId=951594491&amp;golferId=35488800" xr:uid="{344A81B3-68A5-4590-A73F-FCE49622C127}"/>
    <hyperlink ref="C7" r:id="rId6" tooltip="HODA Ivan" display="https://www.cgf.cz/cz/turnaje/turnaje-vyhledavani/turnaj/vysledkova-listina-hrace?id=951594476&amp;categoryId=951594491&amp;golferId=99475143" xr:uid="{72FF7B0F-AF2C-4353-94F9-B11A76590932}"/>
    <hyperlink ref="C8" r:id="rId7" tooltip="ČUS Martin" display="https://www.cgf.cz/cz/turnaje/turnaje-vyhledavani/turnaj/vysledkova-listina-hrace?id=951594476&amp;categoryId=951594491&amp;golferId=662118803" xr:uid="{382D3C57-36DE-49CC-A1CA-AE0A94E44791}"/>
    <hyperlink ref="C9" r:id="rId8" tooltip="GAŇA Branislav" display="https://www.cgf.cz/cz/turnaje/turnaje-vyhledavani/turnaj/vysledkova-listina-hrace?id=951594476&amp;categoryId=951594491&amp;golferId=63540266" xr:uid="{798587A0-2C99-40FA-BF18-B222E761D090}"/>
    <hyperlink ref="C10" r:id="rId9" tooltip="PRZYCZKO Miroslav" display="https://www.cgf.cz/cz/turnaje/turnaje-vyhledavani/turnaj/vysledkova-listina-hrace?id=951594476&amp;categoryId=951594491&amp;golferId=338195611" xr:uid="{1C757329-3B44-47AA-8CBB-51093A109230}"/>
    <hyperlink ref="C11" r:id="rId10" tooltip="JONKE David" display="https://www.cgf.cz/cz/turnaje/turnaje-vyhledavani/turnaj/vysledkova-listina-hrace?id=951594476&amp;categoryId=951594491&amp;golferId=525298949" xr:uid="{E0260F0B-7FF8-4A3C-9A53-5210E8C82E39}"/>
    <hyperlink ref="C12" r:id="rId11" tooltip="CHRPA Josef" display="https://www.cgf.cz/cz/turnaje/turnaje-vyhledavani/turnaj/vysledkova-listina-hrace?id=951594476&amp;categoryId=951594491&amp;golferId=65298718" xr:uid="{F0287D26-F216-4F18-BFA4-3452F8F22746}"/>
    <hyperlink ref="C13" r:id="rId12" tooltip="JELÍNEK Pavel" display="https://www.cgf.cz/cz/turnaje/turnaje-vyhledavani/turnaj/vysledkova-listina-hrace?id=951594476&amp;categoryId=951594491&amp;golferId=684422916" xr:uid="{D2466B77-536D-4D10-B75E-C096D61113E3}"/>
    <hyperlink ref="C14" r:id="rId13" tooltip="BURIAN Zdeněk" display="https://www.cgf.cz/cz/turnaje/turnaje-vyhledavani/turnaj/vysledkova-listina-hrace?id=951594476&amp;categoryId=951594491&amp;golferId=180097603" xr:uid="{F35DB5D0-58EB-4AC7-BECB-F0D1C7B42B4F}"/>
    <hyperlink ref="C15" r:id="rId14" tooltip="SOCHOR Jiří" display="https://www.cgf.cz/cz/turnaje/turnaje-vyhledavani/turnaj/vysledkova-listina-hrace?id=951594476&amp;categoryId=951594491&amp;golferId=29264770" xr:uid="{D663BDDA-D349-4AAD-A5F9-EF57115524C1}"/>
    <hyperlink ref="C16" r:id="rId15" tooltip="HALÍK Martin" display="https://www.cgf.cz/cz/turnaje/turnaje-vyhledavani/turnaj/vysledkova-listina-hrace?id=951594476&amp;categoryId=951594491&amp;golferId=422076620" xr:uid="{CB29782C-ABDF-4BAD-BCF2-3C8C2CA17382}"/>
    <hyperlink ref="C17" r:id="rId16" tooltip="PROVAZNÍK Radek" display="https://www.cgf.cz/cz/turnaje/turnaje-vyhledavani/turnaj/vysledkova-listina-hrace?id=951594476&amp;categoryId=951594491&amp;golferId=72465906" xr:uid="{8A3229C2-E4C3-4A70-AEAE-41BD47EED922}"/>
    <hyperlink ref="C18" r:id="rId17" tooltip="BARTOŠ Jiří" display="https://www.cgf.cz/cz/turnaje/turnaje-vyhledavani/turnaj/vysledkova-listina-hrace?id=951594476&amp;categoryId=951594491&amp;golferId=614599777" xr:uid="{90435801-83C0-407C-8A2F-F43FDE22AABA}"/>
    <hyperlink ref="C19" r:id="rId18" tooltip="VRBA Zdeněk" display="https://www.cgf.cz/cz/turnaje/turnaje-vyhledavani/turnaj/vysledkova-listina-hrace?id=951594476&amp;categoryId=951594491&amp;golferId=512511587" xr:uid="{F5C55345-2E52-4CD2-80E6-2CD5CDB1DEDC}"/>
    <hyperlink ref="C20" r:id="rId19" tooltip="KŘESŤAN Jindřich" display="https://www.cgf.cz/cz/turnaje/turnaje-vyhledavani/turnaj/vysledkova-listina-hrace?id=951594476&amp;categoryId=951594491&amp;golferId=442574031" xr:uid="{4CBC9205-E9FB-4959-8415-1627127B0FA7}"/>
    <hyperlink ref="C21" r:id="rId20" tooltip="ŠIMKOVÁ Zuzana" display="https://www.cgf.cz/cz/turnaje/turnaje-vyhledavani/turnaj/vysledkova-listina-hrace?id=951594476&amp;categoryId=951594493&amp;golferId=86275943" xr:uid="{31658A06-252B-4D89-9F7B-18FD31C96FCA}"/>
    <hyperlink ref="C22" r:id="rId21" tooltip="PANENKOVÁ Soňa" display="https://www.cgf.cz/cz/turnaje/turnaje-vyhledavani/turnaj/vysledkova-listina-hrace?id=951594476&amp;categoryId=951594493&amp;golferId=298742298" xr:uid="{64179D92-56F3-4AC2-8B64-8140D8078BB5}"/>
    <hyperlink ref="C23" r:id="rId22" tooltip="SVOBODOVÁ Markéta" display="https://www.cgf.cz/cz/turnaje/turnaje-vyhledavani/turnaj/vysledkova-listina-hrace?id=951594476&amp;categoryId=951594493&amp;golferId=529694318" xr:uid="{91F39C99-9769-4847-A0A9-1642F0C37A9A}"/>
    <hyperlink ref="C24" r:id="rId23" tooltip="BONHOMME HANKEOVÁ Zuzana" display="https://www.cgf.cz/cz/turnaje/turnaje-vyhledavani/turnaj/vysledkova-listina-hrace?id=951594476&amp;categoryId=951594493&amp;golferId=51780206" xr:uid="{F4E8F1B3-31FC-4700-BE0F-990087B13DB5}"/>
    <hyperlink ref="C25" r:id="rId24" tooltip="BŘÍZOVÁ Eliška" display="https://www.cgf.cz/cz/turnaje/turnaje-vyhledavani/turnaj/vysledkova-listina-hrace?id=951594476&amp;categoryId=951594493&amp;golferId=87131445" xr:uid="{78B218C3-375C-41D5-99FC-C5D34247D7EB}"/>
    <hyperlink ref="C26" r:id="rId25" tooltip="ČÁSLAVSKÁ Eliška" display="https://www.cgf.cz/cz/turnaje/turnaje-vyhledavani/turnaj/vysledkova-listina-hrace?id=951594476&amp;categoryId=951594493&amp;golferId=672334746" xr:uid="{DD789076-480E-420D-87BF-908919F431F6}"/>
    <hyperlink ref="C27" r:id="rId26" tooltip="FOLTÝNOVÁ Šárka" display="https://www.cgf.cz/cz/turnaje/turnaje-vyhledavani/turnaj/vysledkova-listina-hrace?id=951594476&amp;categoryId=951594493&amp;golferId=36070267" xr:uid="{A3F883AD-1BEC-4B80-B172-D5419ABDCE7B}"/>
  </hyperlinks>
  <pageMargins left="0.7" right="0.7" top="0.78740157499999996" bottom="0.78740157499999996" header="0.3" footer="0.3"/>
  <pageSetup paperSize="9" orientation="portrait" r:id="rId2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C558-C3B8-488C-A7A9-D79707A5A6D6}">
  <dimension ref="A1:J1"/>
  <sheetViews>
    <sheetView zoomScale="115" zoomScaleNormal="115" workbookViewId="0">
      <pane ySplit="1" topLeftCell="A2" activePane="bottomLeft" state="frozen"/>
      <selection pane="bottomLeft" activeCell="D3" sqref="D3"/>
    </sheetView>
  </sheetViews>
  <sheetFormatPr defaultColWidth="37.85546875" defaultRowHeight="12.75" x14ac:dyDescent="0.2"/>
  <cols>
    <col min="1" max="1" width="6.5703125" style="3" bestFit="1" customWidth="1"/>
    <col min="2" max="2" width="26.42578125" style="3" customWidth="1"/>
    <col min="3" max="3" width="6.85546875" style="3" bestFit="1" customWidth="1"/>
    <col min="4" max="4" width="12.7109375" style="3" bestFit="1" customWidth="1"/>
    <col min="5" max="5" width="6.28515625" style="3" bestFit="1" customWidth="1"/>
    <col min="6" max="6" width="12.28515625" style="3" bestFit="1" customWidth="1"/>
    <col min="7" max="7" width="8.42578125" style="3" customWidth="1"/>
    <col min="8" max="8" width="6.7109375" style="3" bestFit="1" customWidth="1"/>
    <col min="9" max="9" width="6" style="3" bestFit="1" customWidth="1"/>
    <col min="10" max="10" width="5.5703125" style="3" bestFit="1" customWidth="1"/>
    <col min="11" max="16384" width="37.85546875" style="3"/>
  </cols>
  <sheetData>
    <row r="1" spans="1:10" x14ac:dyDescent="0.2">
      <c r="A1" s="16" t="s">
        <v>26</v>
      </c>
      <c r="B1" s="17" t="s">
        <v>10</v>
      </c>
      <c r="C1" s="16" t="s">
        <v>11</v>
      </c>
      <c r="D1" s="16" t="s">
        <v>12</v>
      </c>
      <c r="E1" s="16" t="s">
        <v>13</v>
      </c>
      <c r="F1" s="16" t="s">
        <v>14</v>
      </c>
      <c r="G1" s="16" t="s">
        <v>43</v>
      </c>
      <c r="H1" s="16" t="s">
        <v>15</v>
      </c>
      <c r="I1" s="18" t="s">
        <v>41</v>
      </c>
      <c r="J1" s="18" t="s">
        <v>42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ŽENY_Hráči_2024</vt:lpstr>
      <vt:lpstr>MUŽI_Hráči_2024</vt:lpstr>
      <vt:lpstr>17.4.2024</vt:lpstr>
      <vt:lpstr>8.5.2024</vt:lpstr>
      <vt:lpstr>12.6.2024</vt:lpstr>
      <vt:lpstr>24.7.2024</vt:lpstr>
      <vt:lpstr>11.9.2024 - x2</vt:lpstr>
      <vt:lpstr>10_24</vt:lpstr>
      <vt:lpstr>MUŽI_Hráči_2024!Oblast_tisku</vt:lpstr>
      <vt:lpstr>ŽENY_Hráči_2024!Oblast_tisku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Petříková, Iveta (P Automobil Import s.r.o.)</dc:creator>
  <cp:lastModifiedBy>Petříková, Iveta (P Automobil Import s.r.o.)</cp:lastModifiedBy>
  <cp:lastPrinted>2024-07-25T09:03:38Z</cp:lastPrinted>
  <dcterms:created xsi:type="dcterms:W3CDTF">2015-06-05T18:19:34Z</dcterms:created>
  <dcterms:modified xsi:type="dcterms:W3CDTF">2024-09-11T17:30:01Z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07298f-a952-426f-87e3-399a93be468a_Enabled">
    <vt:lpwstr>true</vt:lpwstr>
  </property>
  <property fmtid="{D5CDD505-2E9C-101B-9397-08002B2CF9AE}" pid="3" name="MSIP_Label_6307298f-a952-426f-87e3-399a93be468a_SetDate">
    <vt:lpwstr>2023-08-11T05:24:31Z</vt:lpwstr>
  </property>
  <property fmtid="{D5CDD505-2E9C-101B-9397-08002B2CF9AE}" pid="4" name="MSIP_Label_6307298f-a952-426f-87e3-399a93be468a_Method">
    <vt:lpwstr>Standard</vt:lpwstr>
  </property>
  <property fmtid="{D5CDD505-2E9C-101B-9397-08002B2CF9AE}" pid="5" name="MSIP_Label_6307298f-a952-426f-87e3-399a93be468a_Name">
    <vt:lpwstr>Internal</vt:lpwstr>
  </property>
  <property fmtid="{D5CDD505-2E9C-101B-9397-08002B2CF9AE}" pid="6" name="MSIP_Label_6307298f-a952-426f-87e3-399a93be468a_SiteId">
    <vt:lpwstr>5df0bd7c-429b-44d8-be5e-2eef0b901c9d</vt:lpwstr>
  </property>
  <property fmtid="{D5CDD505-2E9C-101B-9397-08002B2CF9AE}" pid="7" name="MSIP_Label_6307298f-a952-426f-87e3-399a93be468a_ActionId">
    <vt:lpwstr>5506a3af-f712-40bd-ba36-c57b5538fc0e</vt:lpwstr>
  </property>
  <property fmtid="{D5CDD505-2E9C-101B-9397-08002B2CF9AE}" pid="8" name="MSIP_Label_6307298f-a952-426f-87e3-399a93be468a_ContentBits">
    <vt:lpwstr>0</vt:lpwstr>
  </property>
</Properties>
</file>