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Z41198\Desktop\Moje\Golf\"/>
    </mc:Choice>
  </mc:AlternateContent>
  <xr:revisionPtr revIDLastSave="0" documentId="13_ncr:1_{D446E937-A4C2-4258-89BA-F0C4E76D0D84}" xr6:coauthVersionLast="47" xr6:coauthVersionMax="47" xr10:uidLastSave="{00000000-0000-0000-0000-000000000000}"/>
  <bookViews>
    <workbookView xWindow="-51720" yWindow="-3645" windowWidth="51840" windowHeight="21240" xr2:uid="{00000000-000D-0000-FFFF-FFFF00000000}"/>
  </bookViews>
  <sheets>
    <sheet name="Výsledky_ženy_2024" sheetId="7" r:id="rId1"/>
    <sheet name="26.4.2024" sheetId="1" r:id="rId2"/>
    <sheet name="23.5.2024" sheetId="2" r:id="rId3"/>
    <sheet name="23.6.2024" sheetId="3" r:id="rId4"/>
    <sheet name="18.7.2024" sheetId="4" r:id="rId5"/>
    <sheet name="2.8.2024" sheetId="5" r:id="rId6"/>
    <sheet name="29.8.2024 Karlštejn" sheetId="6" r:id="rId7"/>
    <sheet name="19.9.2024 Dýšina" sheetId="8" r:id="rId8"/>
    <sheet name="3.10.2024" sheetId="9" r:id="rId9"/>
  </sheets>
  <definedNames>
    <definedName name="_xlnm._FilterDatabase" localSheetId="0" hidden="1">Výsledky_ženy_2024!$A$1:$C$21</definedName>
    <definedName name="_xlnm.Print_Area" localSheetId="0">Tabulka1[#All]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7" l="1"/>
  <c r="AI3" i="7"/>
  <c r="AI6" i="7"/>
  <c r="AI7" i="7"/>
  <c r="AI11" i="7"/>
  <c r="AH2" i="7"/>
  <c r="AH3" i="7"/>
  <c r="AH6" i="7"/>
  <c r="AH7" i="7"/>
  <c r="AH11" i="7"/>
  <c r="AG2" i="7"/>
  <c r="AG3" i="7"/>
  <c r="AG6" i="7"/>
  <c r="AG7" i="7"/>
  <c r="AG11" i="7"/>
  <c r="AE2" i="7"/>
  <c r="AE4" i="7"/>
  <c r="AE5" i="7"/>
  <c r="AE8" i="7"/>
  <c r="AE7" i="7"/>
  <c r="AE16" i="7"/>
  <c r="AE11" i="7"/>
  <c r="AD2" i="7"/>
  <c r="AD4" i="7"/>
  <c r="AD5" i="7"/>
  <c r="AD8" i="7"/>
  <c r="AD7" i="7"/>
  <c r="AD16" i="7"/>
  <c r="AD11" i="7"/>
  <c r="AC2" i="7"/>
  <c r="AC4" i="7"/>
  <c r="AC5" i="7"/>
  <c r="AC8" i="7"/>
  <c r="AC7" i="7"/>
  <c r="AC16" i="7"/>
  <c r="AC11" i="7"/>
  <c r="K3" i="8"/>
  <c r="K4" i="8"/>
  <c r="K5" i="8"/>
  <c r="K6" i="8"/>
  <c r="K7" i="8"/>
  <c r="K8" i="8"/>
  <c r="K9" i="8"/>
  <c r="K10" i="8"/>
  <c r="K11" i="8"/>
  <c r="K12" i="8"/>
  <c r="K2" i="8"/>
  <c r="AA4" i="7"/>
  <c r="AA5" i="7"/>
  <c r="AA6" i="7"/>
  <c r="AA2" i="7"/>
  <c r="AA9" i="7"/>
  <c r="AA10" i="7"/>
  <c r="AA15" i="7"/>
  <c r="AA11" i="7"/>
  <c r="AA20" i="7"/>
  <c r="Z4" i="7"/>
  <c r="Z5" i="7"/>
  <c r="Z6" i="7"/>
  <c r="Z2" i="7"/>
  <c r="Z9" i="7"/>
  <c r="Z10" i="7"/>
  <c r="Z15" i="7"/>
  <c r="Z11" i="7"/>
  <c r="Z20" i="7"/>
  <c r="Y4" i="7"/>
  <c r="Y5" i="7"/>
  <c r="Y6" i="7"/>
  <c r="Y2" i="7"/>
  <c r="Y9" i="7"/>
  <c r="Y10" i="7"/>
  <c r="Y15" i="7"/>
  <c r="Y11" i="7"/>
  <c r="Y20" i="7"/>
  <c r="K3" i="6"/>
  <c r="K4" i="6"/>
  <c r="K5" i="6"/>
  <c r="K6" i="6"/>
  <c r="K7" i="6"/>
  <c r="K8" i="6"/>
  <c r="K9" i="6"/>
  <c r="K10" i="6"/>
  <c r="K11" i="6"/>
  <c r="K12" i="6"/>
  <c r="K13" i="6"/>
  <c r="K14" i="6"/>
  <c r="K2" i="6"/>
  <c r="U3" i="7"/>
  <c r="U12" i="7"/>
  <c r="U13" i="7"/>
  <c r="U8" i="7"/>
  <c r="U4" i="7"/>
  <c r="U5" i="7"/>
  <c r="U6" i="7"/>
  <c r="U7" i="7"/>
  <c r="U18" i="7"/>
  <c r="U19" i="7"/>
  <c r="U34" i="7"/>
  <c r="U35" i="7"/>
  <c r="W3" i="7"/>
  <c r="W4" i="7"/>
  <c r="W8" i="7"/>
  <c r="W6" i="7"/>
  <c r="W12" i="7"/>
  <c r="W7" i="7"/>
  <c r="W5" i="7"/>
  <c r="W13" i="7"/>
  <c r="W18" i="7"/>
  <c r="W19" i="7"/>
  <c r="W34" i="7"/>
  <c r="W35" i="7"/>
  <c r="W36" i="7"/>
  <c r="V3" i="7"/>
  <c r="V4" i="7"/>
  <c r="V8" i="7"/>
  <c r="V6" i="7"/>
  <c r="V12" i="7"/>
  <c r="V7" i="7"/>
  <c r="V5" i="7"/>
  <c r="V13" i="7"/>
  <c r="V18" i="7"/>
  <c r="V19" i="7"/>
  <c r="V34" i="7"/>
  <c r="V35" i="7"/>
  <c r="V36" i="7"/>
  <c r="S3" i="7"/>
  <c r="S6" i="7"/>
  <c r="S16" i="7"/>
  <c r="S9" i="7"/>
  <c r="S20" i="7"/>
  <c r="S29" i="7"/>
  <c r="S7" i="7"/>
  <c r="S30" i="7"/>
  <c r="S8" i="7"/>
  <c r="S4" i="7"/>
  <c r="S5" i="7"/>
  <c r="S2" i="7"/>
  <c r="S33" i="7"/>
  <c r="S15" i="7"/>
  <c r="R3" i="7"/>
  <c r="R6" i="7"/>
  <c r="R16" i="7"/>
  <c r="R9" i="7"/>
  <c r="R20" i="7"/>
  <c r="R29" i="7"/>
  <c r="R7" i="7"/>
  <c r="R30" i="7"/>
  <c r="R8" i="7"/>
  <c r="R4" i="7"/>
  <c r="R5" i="7"/>
  <c r="R2" i="7"/>
  <c r="R33" i="7"/>
  <c r="R15" i="7"/>
  <c r="Q3" i="7"/>
  <c r="Q6" i="7"/>
  <c r="Q16" i="7"/>
  <c r="Q9" i="7"/>
  <c r="Q20" i="7"/>
  <c r="Q29" i="7"/>
  <c r="Q7" i="7"/>
  <c r="Q30" i="7"/>
  <c r="Q8" i="7"/>
  <c r="Q4" i="7"/>
  <c r="Q5" i="7"/>
  <c r="Q2" i="7"/>
  <c r="Q33" i="7"/>
  <c r="Q15" i="7"/>
  <c r="O3" i="7"/>
  <c r="O10" i="7"/>
  <c r="O26" i="7"/>
  <c r="O27" i="7"/>
  <c r="O16" i="7"/>
  <c r="O17" i="7"/>
  <c r="O4" i="7"/>
  <c r="O5" i="7"/>
  <c r="O13" i="7"/>
  <c r="O15" i="7"/>
  <c r="N3" i="7"/>
  <c r="N10" i="7"/>
  <c r="N26" i="7"/>
  <c r="N27" i="7"/>
  <c r="N16" i="7"/>
  <c r="N17" i="7"/>
  <c r="N4" i="7"/>
  <c r="N5" i="7"/>
  <c r="N13" i="7"/>
  <c r="N15" i="7"/>
  <c r="M3" i="7"/>
  <c r="M10" i="7"/>
  <c r="M26" i="7"/>
  <c r="M27" i="7"/>
  <c r="M16" i="7"/>
  <c r="M17" i="7"/>
  <c r="M4" i="7"/>
  <c r="M5" i="7"/>
  <c r="M13" i="7"/>
  <c r="M15" i="7"/>
  <c r="K22" i="7"/>
  <c r="K3" i="7"/>
  <c r="K6" i="7"/>
  <c r="K10" i="7"/>
  <c r="K11" i="7"/>
  <c r="K28" i="7"/>
  <c r="K9" i="7"/>
  <c r="K12" i="7"/>
  <c r="K19" i="7"/>
  <c r="K8" i="7"/>
  <c r="K31" i="7"/>
  <c r="K4" i="7"/>
  <c r="K13" i="7"/>
  <c r="K2" i="7"/>
  <c r="K32" i="7"/>
  <c r="J22" i="7"/>
  <c r="J3" i="7"/>
  <c r="J6" i="7"/>
  <c r="J10" i="7"/>
  <c r="J11" i="7"/>
  <c r="J28" i="7"/>
  <c r="J9" i="7"/>
  <c r="J12" i="7"/>
  <c r="J19" i="7"/>
  <c r="J8" i="7"/>
  <c r="J31" i="7"/>
  <c r="J4" i="7"/>
  <c r="J13" i="7"/>
  <c r="J2" i="7"/>
  <c r="J32" i="7"/>
  <c r="I22" i="7"/>
  <c r="I3" i="7"/>
  <c r="I6" i="7"/>
  <c r="I10" i="7"/>
  <c r="I11" i="7"/>
  <c r="I28" i="7"/>
  <c r="I9" i="7"/>
  <c r="I12" i="7"/>
  <c r="I19" i="7"/>
  <c r="I8" i="7"/>
  <c r="I31" i="7"/>
  <c r="I4" i="7"/>
  <c r="I13" i="7"/>
  <c r="I2" i="7"/>
  <c r="I32" i="7"/>
  <c r="G21" i="7"/>
  <c r="G23" i="7"/>
  <c r="G24" i="7"/>
  <c r="G25" i="7"/>
  <c r="G10" i="7"/>
  <c r="G9" i="7"/>
  <c r="G18" i="7"/>
  <c r="G12" i="7"/>
  <c r="G7" i="7"/>
  <c r="G17" i="7"/>
  <c r="G8" i="7"/>
  <c r="G2" i="7"/>
  <c r="G14" i="7"/>
  <c r="F21" i="7"/>
  <c r="F23" i="7"/>
  <c r="F24" i="7"/>
  <c r="F25" i="7"/>
  <c r="F10" i="7"/>
  <c r="F9" i="7"/>
  <c r="F18" i="7"/>
  <c r="F12" i="7"/>
  <c r="F7" i="7"/>
  <c r="F17" i="7"/>
  <c r="F8" i="7"/>
  <c r="F2" i="7"/>
  <c r="F14" i="7"/>
  <c r="E21" i="7"/>
  <c r="E23" i="7"/>
  <c r="E24" i="7"/>
  <c r="E25" i="7"/>
  <c r="E10" i="7"/>
  <c r="E9" i="7"/>
  <c r="E18" i="7"/>
  <c r="E12" i="7"/>
  <c r="E7" i="7"/>
  <c r="E17" i="7"/>
  <c r="E8" i="7"/>
  <c r="E2" i="7"/>
  <c r="E14" i="7"/>
  <c r="AJ11" i="7" l="1"/>
  <c r="AJ7" i="7"/>
  <c r="AK7" i="7" s="1"/>
  <c r="AJ6" i="7"/>
  <c r="AK6" i="7" s="1"/>
  <c r="AJ3" i="7"/>
  <c r="AJ2" i="7"/>
  <c r="AF11" i="7"/>
  <c r="AF16" i="7"/>
  <c r="AF7" i="7"/>
  <c r="AF8" i="7"/>
  <c r="AF5" i="7"/>
  <c r="AF4" i="7"/>
  <c r="AK4" i="7" s="1"/>
  <c r="AF2" i="7"/>
  <c r="AB11" i="7"/>
  <c r="AB10" i="7"/>
  <c r="AB6" i="7"/>
  <c r="AB9" i="7"/>
  <c r="AB2" i="7"/>
  <c r="AB15" i="7"/>
  <c r="AB20" i="7"/>
  <c r="AB5" i="7"/>
  <c r="AB4" i="7"/>
  <c r="X13" i="7"/>
  <c r="X3" i="7"/>
  <c r="X7" i="7"/>
  <c r="X36" i="7"/>
  <c r="D36" i="7" s="1"/>
  <c r="X5" i="7"/>
  <c r="X35" i="7"/>
  <c r="X6" i="7"/>
  <c r="X34" i="7"/>
  <c r="X8" i="7"/>
  <c r="X12" i="7"/>
  <c r="X19" i="7"/>
  <c r="X4" i="7"/>
  <c r="X18" i="7"/>
  <c r="D35" i="7"/>
  <c r="L2" i="7"/>
  <c r="H17" i="7"/>
  <c r="H23" i="7"/>
  <c r="L19" i="7"/>
  <c r="H10" i="7"/>
  <c r="H7" i="7"/>
  <c r="H21" i="7"/>
  <c r="L3" i="7"/>
  <c r="L4" i="7"/>
  <c r="L11" i="7"/>
  <c r="P16" i="7"/>
  <c r="P3" i="7"/>
  <c r="P4" i="7"/>
  <c r="T15" i="7"/>
  <c r="T29" i="7"/>
  <c r="P15" i="7"/>
  <c r="T8" i="7"/>
  <c r="T20" i="7"/>
  <c r="L8" i="7"/>
  <c r="T33" i="7"/>
  <c r="T30" i="7"/>
  <c r="T9" i="7"/>
  <c r="T6" i="7"/>
  <c r="L31" i="7"/>
  <c r="L10" i="7"/>
  <c r="L32" i="7"/>
  <c r="L28" i="7"/>
  <c r="L6" i="7"/>
  <c r="P10" i="7"/>
  <c r="P17" i="7"/>
  <c r="T2" i="7"/>
  <c r="T16" i="7"/>
  <c r="T3" i="7"/>
  <c r="T7" i="7"/>
  <c r="P13" i="7"/>
  <c r="P27" i="7"/>
  <c r="T5" i="7"/>
  <c r="H9" i="7"/>
  <c r="H12" i="7"/>
  <c r="H18" i="7"/>
  <c r="L9" i="7"/>
  <c r="H24" i="7"/>
  <c r="H14" i="7"/>
  <c r="H2" i="7"/>
  <c r="H25" i="7"/>
  <c r="L13" i="7"/>
  <c r="H8" i="7"/>
  <c r="L12" i="7"/>
  <c r="L22" i="7"/>
  <c r="P5" i="7"/>
  <c r="P26" i="7"/>
  <c r="T4" i="7"/>
  <c r="B37" i="7"/>
  <c r="AK5" i="7" l="1"/>
  <c r="AK8" i="7"/>
  <c r="AK2" i="7"/>
  <c r="AK3" i="7"/>
  <c r="D16" i="7"/>
  <c r="D25" i="7"/>
  <c r="D31" i="7"/>
  <c r="D9" i="7" l="1"/>
  <c r="D7" i="7"/>
  <c r="D4" i="7"/>
  <c r="D6" i="7"/>
  <c r="D32" i="7"/>
  <c r="D17" i="7"/>
  <c r="D11" i="7"/>
  <c r="D14" i="7"/>
  <c r="D20" i="7"/>
  <c r="D2" i="7"/>
  <c r="D33" i="7"/>
  <c r="D3" i="7"/>
  <c r="D30" i="7"/>
  <c r="D5" i="7"/>
  <c r="D8" i="7"/>
  <c r="D28" i="7"/>
  <c r="D23" i="7"/>
  <c r="D13" i="7"/>
  <c r="D18" i="7"/>
  <c r="D12" i="7"/>
  <c r="D29" i="7"/>
  <c r="D19" i="7"/>
  <c r="D34" i="7"/>
  <c r="D24" i="7"/>
  <c r="D10" i="7"/>
  <c r="D15" i="7"/>
  <c r="D21" i="7"/>
  <c r="D27" i="7" l="1"/>
  <c r="D22" i="7"/>
  <c r="D26" i="7"/>
</calcChain>
</file>

<file path=xl/sharedStrings.xml><?xml version="1.0" encoding="utf-8"?>
<sst xmlns="http://schemas.openxmlformats.org/spreadsheetml/2006/main" count="486" uniqueCount="210">
  <si>
    <t>LGCPY</t>
  </si>
  <si>
    <t>RBEGC</t>
  </si>
  <si>
    <t>CESGK</t>
  </si>
  <si>
    <t>GCBBR</t>
  </si>
  <si>
    <t>GKLIS</t>
  </si>
  <si>
    <t>GCBER</t>
  </si>
  <si>
    <t>GCHOS</t>
  </si>
  <si>
    <t>PGCGC</t>
  </si>
  <si>
    <t>Jméno</t>
  </si>
  <si>
    <t>Klub</t>
  </si>
  <si>
    <t>Členské číslo</t>
  </si>
  <si>
    <t>HCP</t>
  </si>
  <si>
    <t>Kolo 1</t>
  </si>
  <si>
    <t>HCP po</t>
  </si>
  <si>
    <t>PRZGK</t>
  </si>
  <si>
    <t>PANGC</t>
  </si>
  <si>
    <t>WD</t>
  </si>
  <si>
    <t>---</t>
  </si>
  <si>
    <t>GCSTR</t>
  </si>
  <si>
    <t>Pořadí</t>
  </si>
  <si>
    <t>GCKVA</t>
  </si>
  <si>
    <t>GCPRH</t>
  </si>
  <si>
    <t>5 / --- / (25)</t>
  </si>
  <si>
    <t>GCBIT</t>
  </si>
  <si>
    <t>CLUB</t>
  </si>
  <si>
    <t>ČÍSLO CLUBU</t>
  </si>
  <si>
    <t>POČET ODEHRANÝCH TURNAJŮ</t>
  </si>
  <si>
    <t xml:space="preserve">BRUTTO </t>
  </si>
  <si>
    <t>NETTO</t>
  </si>
  <si>
    <t>TOP 3</t>
  </si>
  <si>
    <t>BRUTTO</t>
  </si>
  <si>
    <t>UMÍSTĚNÍ</t>
  </si>
  <si>
    <t>JMÉNO</t>
  </si>
  <si>
    <r>
      <t xml:space="preserve">BRUTTO </t>
    </r>
    <r>
      <rPr>
        <sz val="8"/>
        <color theme="9"/>
        <rFont val="Calibri"/>
        <family val="2"/>
        <scheme val="minor"/>
      </rPr>
      <t>7</t>
    </r>
  </si>
  <si>
    <r>
      <t xml:space="preserve">NETTO   </t>
    </r>
    <r>
      <rPr>
        <b/>
        <sz val="8"/>
        <color theme="2"/>
        <rFont val="Calibri"/>
        <family val="2"/>
        <charset val="238"/>
        <scheme val="minor"/>
      </rPr>
      <t xml:space="preserve"> </t>
    </r>
    <r>
      <rPr>
        <sz val="8"/>
        <color theme="2"/>
        <rFont val="Calibri"/>
        <family val="2"/>
        <charset val="238"/>
        <scheme val="minor"/>
      </rPr>
      <t>5</t>
    </r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</si>
  <si>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</t>
    </r>
  </si>
  <si>
    <r>
      <t>NETTO</t>
    </r>
    <r>
      <rPr>
        <sz val="8"/>
        <color theme="6"/>
        <rFont val="Calibri"/>
        <family val="2"/>
        <charset val="238"/>
        <scheme val="minor"/>
      </rPr>
      <t>2</t>
    </r>
  </si>
  <si>
    <r>
      <t>TOP 3</t>
    </r>
    <r>
      <rPr>
        <b/>
        <sz val="8"/>
        <color theme="9"/>
        <rFont val="Calibri"/>
        <family val="2"/>
        <scheme val="minor"/>
      </rPr>
      <t xml:space="preserve"> </t>
    </r>
    <r>
      <rPr>
        <b/>
        <sz val="8"/>
        <color theme="6"/>
        <rFont val="Calibri"/>
        <family val="2"/>
        <charset val="238"/>
        <scheme val="minor"/>
      </rPr>
      <t>(2)2</t>
    </r>
  </si>
  <si>
    <r>
      <t xml:space="preserve">NETTO    </t>
    </r>
    <r>
      <rPr>
        <sz val="8"/>
        <color theme="6"/>
        <rFont val="Calibri"/>
        <family val="2"/>
        <charset val="238"/>
        <scheme val="minor"/>
      </rPr>
      <t>8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</si>
  <si>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(2)22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</si>
  <si>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11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</si>
  <si>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(2)23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</si>
  <si>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14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</si>
  <si>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(2)24</t>
    </r>
  </si>
  <si>
    <r>
      <t xml:space="preserve">NETTO </t>
    </r>
    <r>
      <rPr>
        <sz val="8"/>
        <color theme="6"/>
        <rFont val="Calibri"/>
        <family val="2"/>
        <charset val="238"/>
        <scheme val="minor"/>
      </rPr>
      <t>17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</si>
  <si>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(2)25</t>
    </r>
  </si>
  <si>
    <r>
      <t xml:space="preserve">BRUTTO </t>
    </r>
    <r>
      <rPr>
        <sz val="8"/>
        <color theme="6"/>
        <rFont val="Calibri"/>
        <family val="2"/>
        <charset val="238"/>
        <scheme val="minor"/>
      </rPr>
      <t>19</t>
    </r>
    <r>
      <rPr>
        <b/>
        <sz val="8"/>
        <color theme="6"/>
        <rFont val="Calibri"/>
        <family val="2"/>
        <charset val="238"/>
        <scheme val="minor"/>
      </rPr>
      <t xml:space="preserve">    </t>
    </r>
  </si>
  <si>
    <r>
      <t>NETTO</t>
    </r>
    <r>
      <rPr>
        <b/>
        <sz val="8"/>
        <color theme="6"/>
        <rFont val="Calibri"/>
        <family val="2"/>
        <charset val="238"/>
        <scheme val="minor"/>
      </rPr>
      <t xml:space="preserve"> </t>
    </r>
    <r>
      <rPr>
        <sz val="8"/>
        <color theme="6"/>
        <rFont val="Calibri"/>
        <family val="2"/>
        <charset val="238"/>
        <scheme val="minor"/>
      </rPr>
      <t>20</t>
    </r>
  </si>
  <si>
    <r>
      <t xml:space="preserve">TOP 3 </t>
    </r>
    <r>
      <rPr>
        <b/>
        <sz val="8"/>
        <color theme="6"/>
        <rFont val="Calibri"/>
        <family val="2"/>
        <charset val="238"/>
        <scheme val="minor"/>
      </rPr>
      <t>(2)26</t>
    </r>
  </si>
  <si>
    <t>BRUTTO x 2</t>
  </si>
  <si>
    <t>Celkem</t>
  </si>
  <si>
    <t>1.</t>
  </si>
  <si>
    <t>2.</t>
  </si>
  <si>
    <t>Pyšely 26.4.24 CELKEM</t>
  </si>
  <si>
    <t>Kácov 23.5.24            CELKEM</t>
  </si>
  <si>
    <r>
      <t xml:space="preserve">KV </t>
    </r>
    <r>
      <rPr>
        <b/>
        <sz val="6"/>
        <color theme="0"/>
        <rFont val="Calibri"/>
        <family val="2"/>
        <charset val="238"/>
        <scheme val="minor"/>
      </rPr>
      <t xml:space="preserve">Olšova vrata </t>
    </r>
    <r>
      <rPr>
        <b/>
        <sz val="8"/>
        <color theme="0"/>
        <rFont val="Calibri"/>
        <family val="2"/>
        <scheme val="minor"/>
      </rPr>
      <t>23.6.24   CELKEM</t>
    </r>
  </si>
  <si>
    <t>Zbraslav 18.7.24 CELKEM</t>
  </si>
  <si>
    <t>Konopiště 2.8.24    CELKEM</t>
  </si>
  <si>
    <t>Karlštejn 29.8.24 CELKEM</t>
  </si>
  <si>
    <t>Plzeň - Dýšina 19.9.24  CELKEM</t>
  </si>
  <si>
    <t>Vinoř 3.10.24 CELKEM</t>
  </si>
  <si>
    <t>GCOLO</t>
  </si>
  <si>
    <t>9 / --- / (33)</t>
  </si>
  <si>
    <t>6 / --- / (28)</t>
  </si>
  <si>
    <t>7 / --- / (27)</t>
  </si>
  <si>
    <t>GCMNI</t>
  </si>
  <si>
    <r>
      <t xml:space="preserve">BRUTTO </t>
    </r>
    <r>
      <rPr>
        <sz val="8"/>
        <color theme="6"/>
        <rFont val="Calibri"/>
        <family val="2"/>
        <charset val="238"/>
        <scheme val="minor"/>
      </rPr>
      <t>10</t>
    </r>
    <r>
      <rPr>
        <b/>
        <sz val="8"/>
        <color theme="0"/>
        <rFont val="Calibri"/>
        <family val="2"/>
        <scheme val="minor"/>
      </rPr>
      <t xml:space="preserve"> x 2</t>
    </r>
  </si>
  <si>
    <r>
      <rPr>
        <b/>
        <sz val="8"/>
        <color theme="0"/>
        <rFont val="Calibri"/>
        <family val="2"/>
        <scheme val="minor"/>
      </rPr>
      <t xml:space="preserve">BRUTTO </t>
    </r>
    <r>
      <rPr>
        <sz val="8"/>
        <color theme="9"/>
        <rFont val="Calibri"/>
        <family val="2"/>
        <scheme val="minor"/>
      </rPr>
      <t>4</t>
    </r>
    <r>
      <rPr>
        <b/>
        <sz val="8"/>
        <color rgb="FF9CC97D"/>
        <rFont val="Calibri"/>
        <family val="2"/>
        <scheme val="minor"/>
      </rPr>
      <t xml:space="preserve"> </t>
    </r>
  </si>
  <si>
    <t>NOVOTNÁ Andrea</t>
  </si>
  <si>
    <t>21 / 90 / (35)</t>
  </si>
  <si>
    <t>SVĚRÁKOVÁ Lucie</t>
  </si>
  <si>
    <t>GCPOD</t>
  </si>
  <si>
    <t>18 / 92 / (26)</t>
  </si>
  <si>
    <t>KUBÍČKOVÁ Nikola</t>
  </si>
  <si>
    <t>14 / 100 / (23)</t>
  </si>
  <si>
    <t>SELLNEROVÁ Monika</t>
  </si>
  <si>
    <t>13 / 99 / (28)</t>
  </si>
  <si>
    <t>PANENKOVÁ Soňa</t>
  </si>
  <si>
    <t>GKBOT</t>
  </si>
  <si>
    <t>13 / 104 / (30)</t>
  </si>
  <si>
    <t>BERKOVÁ Soňa</t>
  </si>
  <si>
    <t>12 / 98 / (26)</t>
  </si>
  <si>
    <t>MUŽÁTKOVÁ Hana</t>
  </si>
  <si>
    <t>12 / 101 / (30)</t>
  </si>
  <si>
    <t>REDKOVÁ Natálie</t>
  </si>
  <si>
    <t>10 / 100 / (29)</t>
  </si>
  <si>
    <t>BALAMOTI Renata</t>
  </si>
  <si>
    <t>9 / 102 / (28)</t>
  </si>
  <si>
    <t>BURDA RABOVÁ Veronika</t>
  </si>
  <si>
    <t>7 / --- / (30)</t>
  </si>
  <si>
    <t>DYBOVÁ Radka</t>
  </si>
  <si>
    <t>TUTTEROVÁ Jitka</t>
  </si>
  <si>
    <t>4 / --- / (21)</t>
  </si>
  <si>
    <t>FOLTÝNOVÁ Šárka</t>
  </si>
  <si>
    <t>2 / 122 / (23)</t>
  </si>
  <si>
    <t>22 / --- / (37)</t>
  </si>
  <si>
    <t>17 / 102 / (26)</t>
  </si>
  <si>
    <t>BAUDISOVÁ Radka</t>
  </si>
  <si>
    <t>15 / 99 / (32)</t>
  </si>
  <si>
    <t>12 / 100 / (25)</t>
  </si>
  <si>
    <t>FURCHOVÁ Marcela</t>
  </si>
  <si>
    <t>GCHOD</t>
  </si>
  <si>
    <t>10 / 104 / (37)</t>
  </si>
  <si>
    <t>BŘÍZOVÁ Eliška</t>
  </si>
  <si>
    <t>9 / 108 / (27)</t>
  </si>
  <si>
    <t>STUDECKÁ Petra</t>
  </si>
  <si>
    <t>8 / --- / (19)</t>
  </si>
  <si>
    <t>JANÁSKOVÁ Michaela</t>
  </si>
  <si>
    <t>7 / 108 / (29)</t>
  </si>
  <si>
    <t>SLÁMOVÁ Kateřina</t>
  </si>
  <si>
    <t>7 / --- / (26)</t>
  </si>
  <si>
    <t>BONHOMME HANKEOVÁ Zuzana</t>
  </si>
  <si>
    <t>6 / --- / (31)</t>
  </si>
  <si>
    <t>SLUKOVÁ Hana</t>
  </si>
  <si>
    <t>6 / --- / (30)</t>
  </si>
  <si>
    <t>5 / --- / (22)</t>
  </si>
  <si>
    <t>SVOBODOVÁ Markéta</t>
  </si>
  <si>
    <t>4 / --- / (28)</t>
  </si>
  <si>
    <t>PRÁGEROVÁ Renata</t>
  </si>
  <si>
    <t>3 / 113 / (30)</t>
  </si>
  <si>
    <t>3 / --- / (28)</t>
  </si>
  <si>
    <t>21 / --- / (38)</t>
  </si>
  <si>
    <t>HAŠKOVÁ Libuše</t>
  </si>
  <si>
    <t>14 / --- / (36)</t>
  </si>
  <si>
    <t>10 / 105 / (38)</t>
  </si>
  <si>
    <t>GULYK Mariia</t>
  </si>
  <si>
    <t>10 / 105 / (34)</t>
  </si>
  <si>
    <t>SOJKOVÁ Lenka</t>
  </si>
  <si>
    <t>7 / --- / (31)</t>
  </si>
  <si>
    <t>7 / 108 / (27)</t>
  </si>
  <si>
    <t>CHLOSTOVÁ Blanka</t>
  </si>
  <si>
    <t>GCJES</t>
  </si>
  <si>
    <t>5 / --- / (33)</t>
  </si>
  <si>
    <t>3 / 118 / (28)</t>
  </si>
  <si>
    <t>VINTROVÁ Lucie</t>
  </si>
  <si>
    <t>2 / --- / (20)</t>
  </si>
  <si>
    <t>23 / 85 / (31)</t>
  </si>
  <si>
    <t>22 / 86 / (34)</t>
  </si>
  <si>
    <t>18 / --- / (35)</t>
  </si>
  <si>
    <t>LOUKOTOVÁ Pavla</t>
  </si>
  <si>
    <t>18 / 90 / (36)</t>
  </si>
  <si>
    <t>14 / 97 / (38)</t>
  </si>
  <si>
    <t>13 / 95 / (38)</t>
  </si>
  <si>
    <t>10 / 107 / (40)</t>
  </si>
  <si>
    <t>8 / 112 / (30)</t>
  </si>
  <si>
    <t>LYEROVÁ Bohumila</t>
  </si>
  <si>
    <t>6 / 114 / (31)</t>
  </si>
  <si>
    <t>TRNKOVÁ Zlata</t>
  </si>
  <si>
    <t>4 / --- / (22)</t>
  </si>
  <si>
    <t>REZKOVÁ Simona</t>
  </si>
  <si>
    <t>2 / 118 / (36)</t>
  </si>
  <si>
    <t>5 TOP VÝSLEDKŮ</t>
  </si>
  <si>
    <t>5.</t>
  </si>
  <si>
    <t>3.</t>
  </si>
  <si>
    <t>6.</t>
  </si>
  <si>
    <t>4.</t>
  </si>
  <si>
    <t>24 / 84 / (38)</t>
  </si>
  <si>
    <t>19 / 90 / (36)</t>
  </si>
  <si>
    <t>13 / 99 / (31)</t>
  </si>
  <si>
    <t>HRDLIČKOVÁ Kamila</t>
  </si>
  <si>
    <t>PRAGK</t>
  </si>
  <si>
    <t>10 / 104 / (30)</t>
  </si>
  <si>
    <t>9 / 112 / (33)</t>
  </si>
  <si>
    <t>9 / 103 / (33)</t>
  </si>
  <si>
    <t>7 / 104 / (33)</t>
  </si>
  <si>
    <t>7 / 109 / (25)</t>
  </si>
  <si>
    <t>4 / --- / (36)</t>
  </si>
  <si>
    <t>2 / --- / (24)</t>
  </si>
  <si>
    <t>ŠÍMOVÁ Naďa</t>
  </si>
  <si>
    <t>GCKAR</t>
  </si>
  <si>
    <t>1 / --- / (27)</t>
  </si>
  <si>
    <t>HAVLÍČKOVÁ Miloslava</t>
  </si>
  <si>
    <t>0 / 135 / (34)</t>
  </si>
  <si>
    <t>7.</t>
  </si>
  <si>
    <t>BRUTTO x2</t>
  </si>
  <si>
    <t>BRUTTO  x2</t>
  </si>
  <si>
    <t>28 / 80 / (41)</t>
  </si>
  <si>
    <t>22 / 88 / (36)</t>
  </si>
  <si>
    <t>15 / --- / (27)</t>
  </si>
  <si>
    <t>13 / --- / (33)</t>
  </si>
  <si>
    <t>11 / 100 / (37)</t>
  </si>
  <si>
    <t>KYNCLOVÁ Marie</t>
  </si>
  <si>
    <t>9 / 109 / (31)</t>
  </si>
  <si>
    <t>TUNYSOVÁ Jana</t>
  </si>
  <si>
    <t>8 / --- / (32)</t>
  </si>
  <si>
    <t>8 / --- / (28)</t>
  </si>
  <si>
    <t>7 / --- / (32)</t>
  </si>
  <si>
    <t>6 / 105 / (37)</t>
  </si>
  <si>
    <t>OLIVOVÁ Jana</t>
  </si>
  <si>
    <t>GKDDV</t>
  </si>
  <si>
    <t>4 / --- / (30)</t>
  </si>
  <si>
    <t>19 / 90 / (27)</t>
  </si>
  <si>
    <t>HLAVÁČKOVÁ Jana</t>
  </si>
  <si>
    <t>GRGGC</t>
  </si>
  <si>
    <t>14 / 96 / (34)</t>
  </si>
  <si>
    <t>KYDLÍČKOVÁ Václava</t>
  </si>
  <si>
    <t>13 / 97 / (30)</t>
  </si>
  <si>
    <t>11 / 102 / (34)</t>
  </si>
  <si>
    <t>MATYÁŠOVÁ Martina</t>
  </si>
  <si>
    <t>10 / 103 / (26)</t>
  </si>
  <si>
    <t>9 / 111 / (26)</t>
  </si>
  <si>
    <t>7 / --- / (22)</t>
  </si>
  <si>
    <t>BEČAVEROVÁ Lenka</t>
  </si>
  <si>
    <t>7 / --- / (24)</t>
  </si>
  <si>
    <t>7 / --- / (19)</t>
  </si>
  <si>
    <t>7 / --- / (20)</t>
  </si>
  <si>
    <t>25 / 84 / (34)</t>
  </si>
  <si>
    <t>12 / 101 / (33)</t>
  </si>
  <si>
    <t>10 / 100 / (33)</t>
  </si>
  <si>
    <t>8 / --- / (31)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</si>
</sst>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8"/>
      <color theme="0"/>
      <name val="Calibri"/>
      <family val="2"/>
      <scheme val="minor"/>
    </font>
    <font>
      <b/>
      <sz val="8"/>
      <color rgb="FF9CC97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9"/>
      <name val="Calibri"/>
      <family val="2"/>
      <scheme val="minor"/>
    </font>
    <font>
      <sz val="8"/>
      <color theme="9"/>
      <name val="Calibri"/>
      <family val="2"/>
      <scheme val="minor"/>
    </font>
    <font>
      <sz val="8"/>
      <name val="Calibri"/>
      <family val="2"/>
      <scheme val="minor"/>
    </font>
    <font>
      <sz val="8"/>
      <color theme="2"/>
      <name val="Calibri"/>
      <family val="2"/>
      <charset val="238"/>
      <scheme val="minor"/>
    </font>
    <font>
      <b/>
      <sz val="8"/>
      <color theme="2"/>
      <name val="Calibri"/>
      <family val="2"/>
      <charset val="238"/>
      <scheme val="minor"/>
    </font>
    <font>
      <b/>
      <sz val="8"/>
      <color theme="6"/>
      <name val="Calibri"/>
      <family val="2"/>
      <charset val="238"/>
      <scheme val="minor"/>
    </font>
    <font>
      <sz val="8"/>
      <color theme="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  <font>
      <b/>
      <sz val="8"/>
      <color rgb="FF4A453D"/>
      <name val="Calibri"/>
      <family val="2"/>
      <charset val="238"/>
      <scheme val="minor"/>
    </font>
    <font>
      <b/>
      <u/>
      <sz val="8"/>
      <color theme="10"/>
      <name val="Calibri"/>
      <family val="2"/>
      <charset val="238"/>
      <scheme val="minor"/>
    </font>
    <font>
      <b/>
      <sz val="8"/>
      <color rgb="FFFFFFFF"/>
      <name val="Calibri"/>
      <family val="2"/>
      <charset val="238"/>
      <scheme val="minor"/>
    </font>
    <font>
      <b/>
      <u/>
      <sz val="10"/>
      <color theme="10"/>
      <name val="Calibri"/>
      <family val="2"/>
      <charset val="238"/>
      <scheme val="minor"/>
    </font>
    <font>
      <b/>
      <sz val="10"/>
      <color rgb="FF4A453D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8"/>
      <color rgb="FF4A453D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b/>
      <sz val="8"/>
      <color theme="8" tint="-0.249977111117893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8"/>
      <color theme="8" tint="-0.249977111117893"/>
      <name val="Calibri"/>
      <family val="2"/>
      <charset val="238"/>
      <scheme val="minor"/>
    </font>
    <font>
      <b/>
      <sz val="8"/>
      <color theme="7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4A453D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A717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557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9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top" wrapText="1"/>
    </xf>
    <xf numFmtId="0" fontId="15" fillId="0" borderId="0" xfId="1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7" fillId="0" borderId="0" xfId="0" applyFont="1"/>
    <xf numFmtId="0" fontId="3" fillId="0" borderId="0" xfId="0" applyNumberFormat="1" applyFont="1" applyFill="1" applyBorder="1"/>
    <xf numFmtId="0" fontId="3" fillId="0" borderId="6" xfId="0" applyNumberFormat="1" applyFont="1" applyFill="1" applyBorder="1"/>
    <xf numFmtId="0" fontId="3" fillId="0" borderId="7" xfId="0" applyNumberFormat="1" applyFont="1" applyFill="1" applyBorder="1"/>
    <xf numFmtId="0" fontId="3" fillId="0" borderId="6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3" xfId="0" applyFont="1" applyFill="1" applyBorder="1"/>
    <xf numFmtId="0" fontId="3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top" wrapText="1"/>
    </xf>
    <xf numFmtId="0" fontId="20" fillId="2" borderId="1" xfId="1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20" fillId="2" borderId="2" xfId="1" applyFont="1" applyFill="1" applyBorder="1" applyAlignment="1">
      <alignment vertical="top" wrapText="1"/>
    </xf>
    <xf numFmtId="0" fontId="21" fillId="3" borderId="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3" fillId="0" borderId="11" xfId="0" applyNumberFormat="1" applyFont="1" applyFill="1" applyBorder="1" applyAlignment="1">
      <alignment horizontal="center"/>
    </xf>
    <xf numFmtId="0" fontId="3" fillId="0" borderId="4" xfId="0" applyNumberFormat="1" applyFont="1" applyFill="1" applyBorder="1"/>
    <xf numFmtId="0" fontId="3" fillId="0" borderId="5" xfId="0" applyNumberFormat="1" applyFont="1" applyFill="1" applyBorder="1"/>
    <xf numFmtId="0" fontId="3" fillId="0" borderId="3" xfId="0" applyNumberFormat="1" applyFont="1" applyFill="1" applyBorder="1"/>
    <xf numFmtId="0" fontId="24" fillId="2" borderId="1" xfId="1" applyFont="1" applyFill="1" applyBorder="1" applyAlignment="1">
      <alignment vertical="top" wrapText="1"/>
    </xf>
    <xf numFmtId="0" fontId="24" fillId="2" borderId="2" xfId="1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vertical="top" wrapText="1"/>
    </xf>
    <xf numFmtId="0" fontId="23" fillId="0" borderId="14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0" xfId="0" applyFont="1" applyFill="1" applyBorder="1"/>
    <xf numFmtId="0" fontId="31" fillId="0" borderId="0" xfId="0" applyFont="1" applyFill="1" applyBorder="1"/>
    <xf numFmtId="0" fontId="3" fillId="0" borderId="3" xfId="0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32" fillId="0" borderId="3" xfId="1" applyFont="1" applyFill="1" applyBorder="1" applyAlignment="1">
      <alignment vertical="top" wrapText="1"/>
    </xf>
    <xf numFmtId="0" fontId="32" fillId="0" borderId="0" xfId="1" applyFont="1" applyFill="1" applyBorder="1" applyAlignment="1">
      <alignment vertical="top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vertical="top" wrapText="1"/>
    </xf>
    <xf numFmtId="0" fontId="35" fillId="2" borderId="1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4" fillId="2" borderId="2" xfId="1" applyFont="1" applyFill="1" applyBorder="1" applyAlignment="1">
      <alignment vertical="top" wrapText="1"/>
    </xf>
    <xf numFmtId="0" fontId="35" fillId="2" borderId="2" xfId="0" applyFont="1" applyFill="1" applyBorder="1" applyAlignment="1">
      <alignment horizontal="center" vertical="top" wrapText="1"/>
    </xf>
    <xf numFmtId="0" fontId="36" fillId="3" borderId="2" xfId="0" applyFont="1" applyFill="1" applyBorder="1" applyAlignment="1">
      <alignment horizontal="center" vertical="top" wrapText="1"/>
    </xf>
    <xf numFmtId="0" fontId="3" fillId="5" borderId="5" xfId="0" applyFont="1" applyFill="1" applyBorder="1"/>
    <xf numFmtId="0" fontId="3" fillId="5" borderId="7" xfId="0" applyFont="1" applyFill="1" applyBorder="1"/>
    <xf numFmtId="0" fontId="3" fillId="5" borderId="0" xfId="0" applyNumberFormat="1" applyFont="1" applyFill="1" applyBorder="1"/>
    <xf numFmtId="0" fontId="3" fillId="5" borderId="7" xfId="0" applyNumberFormat="1" applyFont="1" applyFill="1" applyBorder="1"/>
    <xf numFmtId="0" fontId="3" fillId="5" borderId="0" xfId="0" applyFont="1" applyFill="1" applyBorder="1"/>
    <xf numFmtId="0" fontId="3" fillId="5" borderId="5" xfId="0" applyNumberFormat="1" applyFont="1" applyFill="1" applyBorder="1"/>
    <xf numFmtId="0" fontId="3" fillId="5" borderId="4" xfId="0" applyNumberFormat="1" applyFont="1" applyFill="1" applyBorder="1"/>
    <xf numFmtId="0" fontId="3" fillId="5" borderId="4" xfId="0" applyFont="1" applyFill="1" applyBorder="1"/>
  </cellXfs>
  <cellStyles count="2">
    <cellStyle name="Hypertextový odkaz" xfId="1" builtinId="8"/>
    <cellStyle name="Normální" xfId="0" builtinId="0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A453D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A453D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A453D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A453D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border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none">
          <fgColor theme="9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7D84-99D1-488C-BBEF-056D55298822}" name="Tabulka1" displayName="Tabulka1" ref="A1:AL37" totalsRowCount="1" headerRowDxfId="80" dataDxfId="79" totalsRowBorderDxfId="78">
  <autoFilter ref="A1:AL36" xr:uid="{417C7D84-99D1-488C-BBEF-056D55298822}"/>
  <sortState xmlns:xlrd2="http://schemas.microsoft.com/office/spreadsheetml/2017/richdata2" ref="A2:AL36">
    <sortCondition descending="1" ref="AK1:AK36"/>
  </sortState>
  <tableColumns count="38">
    <tableColumn id="1" xr3:uid="{0424C0C1-0281-4BBA-B8D9-01D011943B7E}" name="JMÉNO" totalsRowLabel="Celkem" dataDxfId="77" totalsRowDxfId="37" dataCellStyle="Hypertextový odkaz"/>
    <tableColumn id="2" xr3:uid="{2B019A67-456A-468F-9395-B74EB9A66B1B}" name="CLUB" totalsRowFunction="count" dataDxfId="76" totalsRowDxfId="36"/>
    <tableColumn id="3" xr3:uid="{7F3FB66B-80A4-4E07-A714-17208E24D7FA}" name="ČÍSLO CLUBU" dataDxfId="75" totalsRowDxfId="35"/>
    <tableColumn id="4" xr3:uid="{B96910D0-E082-48C2-A2A1-147F35EF6232}" name="POČET ODEHRANÝCH TURNAJŮ" dataDxfId="74" totalsRowDxfId="34">
      <calculatedColumnFormula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calculatedColumnFormula>
    </tableColumn>
    <tableColumn id="5" xr3:uid="{454D0F50-DFBE-4635-A442-E32A37BD509D}" name="BRUTTO " dataDxfId="73" totalsRowDxfId="33">
      <calculatedColumnFormula>_xlfn.XLOOKUP(Tabulka1[[#This Row],[ČÍSLO CLUBU]],'26.4.2024'!D:D,'26.4.2024'!G:G)</calculatedColumnFormula>
    </tableColumn>
    <tableColumn id="6" xr3:uid="{9A4B244A-47AF-4327-A35F-0D0E81CBE45F}" name="NETTO" dataDxfId="72" totalsRowDxfId="32">
      <calculatedColumnFormula>_xlfn.XLOOKUP(Tabulka1[[#This Row],[ČÍSLO CLUBU]],'26.4.2024'!D:D,'26.4.2024'!I:I)</calculatedColumnFormula>
    </tableColumn>
    <tableColumn id="7" xr3:uid="{FE5FEEC8-6ADC-46CD-8B2D-D33026BD1D22}" name="TOP 3" dataDxfId="71" totalsRowDxfId="31">
      <calculatedColumnFormula>_xlfn.XLOOKUP(Tabulka1[[#This Row],[ČÍSLO CLUBU]],'26.4.2024'!D:D,'26.4.2024'!J:J)</calculatedColumnFormula>
    </tableColumn>
    <tableColumn id="8" xr3:uid="{77E02057-BEE9-4C8A-B3FD-60A24BF0C4C8}" name="Pyšely 26.4.24 CELKEM" dataDxfId="70" totalsRowDxfId="30">
      <calculatedColumnFormula>Tabulka1[[#This Row],[TOP 3]]+Tabulka1[[#This Row],[NETTO]]+Tabulka1[[#This Row],[BRUTTO ]]</calculatedColumnFormula>
    </tableColumn>
    <tableColumn id="9" xr3:uid="{E63B4724-858D-4BCE-B008-BD0B24B0C7C0}" name="BRUTTO" dataDxfId="69" totalsRowDxfId="29">
      <calculatedColumnFormula>_xlfn.XLOOKUP(Tabulka1[[#This Row],[ČÍSLO CLUBU]],'23.5.2024'!D:D,'23.5.2024'!G:G)</calculatedColumnFormula>
    </tableColumn>
    <tableColumn id="10" xr3:uid="{B5D1716A-0823-43A3-A2FF-D796F92B5EDA}" name="NETTO2" dataDxfId="68" totalsRowDxfId="28">
      <calculatedColumnFormula>_xlfn.XLOOKUP(Tabulka1[[#This Row],[ČÍSLO CLUBU]],'23.5.2024'!D:D,'23.5.2024'!I:I)</calculatedColumnFormula>
    </tableColumn>
    <tableColumn id="11" xr3:uid="{3353FCA7-E68D-429B-99E4-D087938682AA}" name="TOP 3 (2)" dataDxfId="67" totalsRowDxfId="27">
      <calculatedColumnFormula>_xlfn.XLOOKUP(Tabulka1[[#This Row],[ČÍSLO CLUBU]],'23.5.2024'!D:D,'23.5.2024'!J:J)</calculatedColumnFormula>
    </tableColumn>
    <tableColumn id="12" xr3:uid="{0A76B9E5-5322-447B-886F-6707F6319F1F}" name="Kácov 23.5.24            CELKEM" dataDxfId="66" totalsRowDxfId="26">
      <calculatedColumnFormula>Tabulka1[[#This Row],[TOP 3 (2)]]+Tabulka1[[#This Row],[NETTO2]]+Tabulka1[[#This Row],[BRUTTO]]</calculatedColumnFormula>
    </tableColumn>
    <tableColumn id="13" xr3:uid="{9E03D795-E84A-4473-9566-4C2E64D80679}" name="BRUTTO 4 " dataDxfId="65" totalsRowDxfId="25">
      <calculatedColumnFormula>_xlfn.XLOOKUP(Tabulka1[[#This Row],[ČÍSLO CLUBU]],'23.6.2024'!D:D,'23.6.2024'!G:G)</calculatedColumnFormula>
    </tableColumn>
    <tableColumn id="14" xr3:uid="{9746CDE9-A99D-4599-955C-AD81B7A53592}" name="NETTO    5" dataDxfId="64" totalsRowDxfId="24">
      <calculatedColumnFormula>_xlfn.XLOOKUP(Tabulka1[[#This Row],[ČÍSLO CLUBU]],'23.6.2024'!D:D,'23.6.2024'!I:I)</calculatedColumnFormula>
    </tableColumn>
    <tableColumn id="15" xr3:uid="{D102B5D5-04D7-425B-8B71-790AE0EAB79A}" name="TOP 3 (2)2" dataDxfId="63" totalsRowDxfId="23">
      <calculatedColumnFormula>_xlfn.XLOOKUP(Tabulka1[[#This Row],[ČÍSLO CLUBU]],'23.6.2024'!D:D,'23.6.2024'!J:J)</calculatedColumnFormula>
    </tableColumn>
    <tableColumn id="16" xr3:uid="{1CADABF7-2162-4689-BED3-4011C057C763}" name="KV Olšova vrata 23.6.24   CELKEM" dataDxfId="62" totalsRowDxfId="22">
      <calculatedColumnFormula>Tabulka1[[#This Row],[TOP 3 (2)2]]+Tabulka1[[#This Row],[NETTO    5]]+Tabulka1[[#This Row],[BRUTTO 4 ]]</calculatedColumnFormula>
    </tableColumn>
    <tableColumn id="17" xr3:uid="{AF4A9BD1-F33A-41E4-BE8E-1E9F220295E0}" name="BRUTTO 7" dataDxfId="61" totalsRowDxfId="21">
      <calculatedColumnFormula>_xlfn.XLOOKUP(Tabulka1[[#This Row],[ČÍSLO CLUBU]],'18.7.2024'!D:D,'18.7.2024'!G:G)</calculatedColumnFormula>
    </tableColumn>
    <tableColumn id="18" xr3:uid="{8DEBC974-BC91-456D-A680-77CA10B871BE}" name="NETTO    8" dataDxfId="60" totalsRowDxfId="20">
      <calculatedColumnFormula>_xlfn.XLOOKUP(Tabulka1[[#This Row],[ČÍSLO CLUBU]],'18.7.2024'!D:D,'18.7.2024'!I:I)</calculatedColumnFormula>
    </tableColumn>
    <tableColumn id="19" xr3:uid="{254CB54E-4848-4B0E-9A0C-86BD11A892B6}" name="TOP 3 (2)22" dataDxfId="59" totalsRowDxfId="19">
      <calculatedColumnFormula>_xlfn.XLOOKUP(Tabulka1[[#This Row],[ČÍSLO CLUBU]],'18.7.2024'!D:D,'18.7.2024'!J:J)</calculatedColumnFormula>
    </tableColumn>
    <tableColumn id="20" xr3:uid="{9D9ADC34-6508-44A4-87B9-A3E2D83A03EE}" name="Zbraslav 18.7.24 CELKEM" dataDxfId="58" totalsRowDxfId="18">
      <calculatedColumnFormula>Tabulka1[[#This Row],[TOP 3 (2)22]]+Tabulka1[[#This Row],[NETTO    8]]+Tabulka1[[#This Row],[BRUTTO 7]]</calculatedColumnFormula>
    </tableColumn>
    <tableColumn id="21" xr3:uid="{CA7BEB10-A4BC-4222-88DD-F5666E771E5B}" name="BRUTTO 10 x 2" dataDxfId="57" totalsRowDxfId="17">
      <calculatedColumnFormula>_xlfn.XLOOKUP(Tabulka1[[#This Row],[ČÍSLO CLUBU]],'2.8.2024'!D:D,'2.8.2024'!G:G)</calculatedColumnFormula>
    </tableColumn>
    <tableColumn id="22" xr3:uid="{38EAEE12-E357-4E74-BC43-EAB6DAA1A2D6}" name="NETTO 11" dataDxfId="56" totalsRowDxfId="16">
      <calculatedColumnFormula>_xlfn.XLOOKUP(Tabulka1[[#This Row],[ČÍSLO CLUBU]],'2.8.2024'!D:D,'2.8.2024'!I:I)</calculatedColumnFormula>
    </tableColumn>
    <tableColumn id="23" xr3:uid="{BB8D712F-8318-4C3B-AE60-77459723A932}" name="TOP 3 (2)23" dataDxfId="55" totalsRowDxfId="15">
      <calculatedColumnFormula>_xlfn.XLOOKUP(Tabulka1[[#This Row],[ČÍSLO CLUBU]],'2.8.2024'!D:D,'2.8.2024'!J:J)</calculatedColumnFormula>
    </tableColumn>
    <tableColumn id="24" xr3:uid="{75ECFFEA-40E2-4FBF-8691-614F7C70E63D}" name="Konopiště 2.8.24    CELKEM" dataDxfId="54" totalsRowDxfId="14">
      <calculatedColumnFormula>Tabulka1[[#This Row],[TOP 3 (2)23]]+Tabulka1[[#This Row],[NETTO 11]]+Tabulka1[[#This Row],[BRUTTO 10 x 2]]</calculatedColumnFormula>
    </tableColumn>
    <tableColumn id="25" xr3:uid="{9BCAB31C-0141-4437-A8FD-1AAD6617B419}" name="BRUTTO x2" dataDxfId="53" totalsRowDxfId="13">
      <calculatedColumnFormula>_xlfn.XLOOKUP(Tabulka1[[#This Row],[ČÍSLO CLUBU]],'29.8.2024 Karlštejn'!D:D,'29.8.2024 Karlštejn'!K:K)</calculatedColumnFormula>
    </tableColumn>
    <tableColumn id="26" xr3:uid="{B177C742-B795-4FCB-AA63-64FAD897CA60}" name="NETTO 14" dataDxfId="52" totalsRowDxfId="12">
      <calculatedColumnFormula>_xlfn.XLOOKUP(Tabulka1[[#This Row],[ČÍSLO CLUBU]],'29.8.2024 Karlštejn'!D:D,'29.8.2024 Karlštejn'!I:I)</calculatedColumnFormula>
    </tableColumn>
    <tableColumn id="27" xr3:uid="{64B5D0D8-E282-4A7C-BEEF-9F48CCDAE0B5}" name="TOP 3 (2)24" dataDxfId="51" totalsRowDxfId="11">
      <calculatedColumnFormula>_xlfn.XLOOKUP(Tabulka1[[#This Row],[ČÍSLO CLUBU]],'29.8.2024 Karlštejn'!D:D,'29.8.2024 Karlštejn'!J:J)</calculatedColumnFormula>
    </tableColumn>
    <tableColumn id="28" xr3:uid="{2037A166-8AE7-4397-A946-F120B5C4CC2F}" name="Karlštejn 29.8.24 CELKEM" dataDxfId="50" totalsRowDxfId="10">
      <calculatedColumnFormula>Tabulka1[[#This Row],[TOP 3 (2)24]]+Tabulka1[[#This Row],[NETTO 14]]+Tabulka1[[#This Row],[BRUTTO x2]]</calculatedColumnFormula>
    </tableColumn>
    <tableColumn id="29" xr3:uid="{87594B16-511B-4C49-A82F-D574CC12BEFC}" name="BRUTTO  x2" dataDxfId="49" totalsRowDxfId="9">
      <calculatedColumnFormula>_xlfn.XLOOKUP(Tabulka1[[#This Row],[ČÍSLO CLUBU]],'19.9.2024 Dýšina'!D:D,'19.9.2024 Dýšina'!K:K)</calculatedColumnFormula>
    </tableColumn>
    <tableColumn id="30" xr3:uid="{E536FD0F-8567-4B81-A287-58DB5027D59C}" name="NETTO 17" dataDxfId="48" totalsRowDxfId="8">
      <calculatedColumnFormula>_xlfn.XLOOKUP(Tabulka1[[#This Row],[ČÍSLO CLUBU]],'19.9.2024 Dýšina'!D:D,'19.9.2024 Dýšina'!I:I)</calculatedColumnFormula>
    </tableColumn>
    <tableColumn id="31" xr3:uid="{58A219E1-7BFB-46D7-8F1E-76A7795B90EA}" name="TOP 3 (2)25" dataDxfId="47" totalsRowDxfId="7">
      <calculatedColumnFormula>_xlfn.XLOOKUP(Tabulka1[[#This Row],[ČÍSLO CLUBU]],'19.9.2024 Dýšina'!D:D,'19.9.2024 Dýšina'!J:J)</calculatedColumnFormula>
    </tableColumn>
    <tableColumn id="32" xr3:uid="{C3E0C3CC-CB6D-4371-B415-00C7C9B5A253}" name="Plzeň - Dýšina 19.9.24  CELKEM" dataDxfId="46" totalsRowDxfId="6">
      <calculatedColumnFormula>Tabulka1[[#This Row],[TOP 3 (2)25]]+Tabulka1[[#This Row],[NETTO 17]]+Tabulka1[[#This Row],[BRUTTO  x2]]</calculatedColumnFormula>
    </tableColumn>
    <tableColumn id="33" xr3:uid="{9554A5AC-DF73-4D81-BF3A-E53767E09587}" name="BRUTTO 19    " dataDxfId="44" totalsRowDxfId="5">
      <calculatedColumnFormula>_xlfn.XLOOKUP(Tabulka1[[#This Row],[ČÍSLO CLUBU]],'3.10.2024'!D:D,'3.10.2024'!G:G)</calculatedColumnFormula>
    </tableColumn>
    <tableColumn id="34" xr3:uid="{5B4ACB1F-0D25-42DD-A955-DC16007363C4}" name="NETTO 20" dataDxfId="43" totalsRowDxfId="4">
      <calculatedColumnFormula>_xlfn.XLOOKUP(Tabulka1[[#This Row],[ČÍSLO CLUBU]],'3.10.2024'!D:D,'3.10.2024'!I:I)</calculatedColumnFormula>
    </tableColumn>
    <tableColumn id="35" xr3:uid="{64C85FA0-A290-4E19-9977-967844BE6933}" name="TOP 3 (2)26" dataDxfId="40" totalsRowDxfId="3">
      <calculatedColumnFormula>_xlfn.XLOOKUP(Tabulka1[[#This Row],[ČÍSLO CLUBU]],'3.10.2024'!D:D,'3.10.2024'!J:J)</calculatedColumnFormula>
    </tableColumn>
    <tableColumn id="36" xr3:uid="{0EDFA612-F177-4D43-B812-580FFFF60FB6}" name="Vinoř 3.10.24 CELKEM" dataDxfId="39" totalsRowDxfId="2">
      <calculatedColumnFormula>Tabulka1[[#This Row],[TOP 3 (2)26]]+Tabulka1[[#This Row],[NETTO 20]]+Tabulka1[[#This Row],[BRUTTO 19    ]]</calculatedColumnFormula>
    </tableColumn>
    <tableColumn id="41" xr3:uid="{58CE55BD-970E-4F36-B8BD-589D79F762A0}" name="5 TOP VÝSLEDKŮ" dataDxfId="38" totalsRowDxfId="1">
      <calculatedColumnFormula>Tabulka1[[#This Row],[Vinoř 3.10.24 CELKEM]]+Tabulka1[[#This Row],[Plzeň - Dýšina 19.9.24  CELKEM]]+Tabulka1[[#This Row],[Konopiště 2.8.24    CELKEM]]+Tabulka1[[#This Row],[Zbraslav 18.7.24 CELKEM]]+Tabulka1[[#This Row],[Pyšely 26.4.24 CELKEM]]</calculatedColumnFormula>
    </tableColumn>
    <tableColumn id="42" xr3:uid="{242C2C59-313D-4493-B403-93BE55983DA3}" name="UMÍSTĚNÍ" dataDxfId="45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gf.cz/cz/turnaje/turnaje-vyhledavani/turnaj/vysledkova-listina-hrace?id=917822594&amp;categoryId=928181133&amp;golferId=36070267" TargetMode="External"/><Relationship Id="rId18" Type="http://schemas.openxmlformats.org/officeDocument/2006/relationships/hyperlink" Target="https://www.cgf.cz/cz/turnaje/turnaje-vyhledavani/turnaj/vysledkova-listina-hrace?id=931876841&amp;categoryId=931876852&amp;golferId=529694318" TargetMode="External"/><Relationship Id="rId26" Type="http://schemas.openxmlformats.org/officeDocument/2006/relationships/hyperlink" Target="https://www.cgf.cz/cz/turnaje/turnaje-vyhledavani/turnaj/vysledkova-listina-hrace?id=960529234&amp;categoryId=960529253&amp;golferId=51780206" TargetMode="External"/><Relationship Id="rId21" Type="http://schemas.openxmlformats.org/officeDocument/2006/relationships/hyperlink" Target="https://www.cgf.cz/cz/turnaje/turnaje-vyhledavani/turnaj/vysledkova-listina-hrace?id=944066483&amp;categoryId=944066504&amp;golferId=348809981" TargetMode="External"/><Relationship Id="rId34" Type="http://schemas.openxmlformats.org/officeDocument/2006/relationships/hyperlink" Target="https://www.cgf.cz/cz/turnaje/turnaje-vyhledavani/turnaj/vysledkova-listina-hrace?id=977216836&amp;categoryId=977216847&amp;golferId=87722790" TargetMode="External"/><Relationship Id="rId7" Type="http://schemas.openxmlformats.org/officeDocument/2006/relationships/hyperlink" Target="https://www.cgf.cz/cz/turnaje/turnaje-vyhledavani/turnaj/vysledkova-listina-hrace?id=917822594&amp;categoryId=928181133&amp;golferId=358710620" TargetMode="External"/><Relationship Id="rId12" Type="http://schemas.openxmlformats.org/officeDocument/2006/relationships/hyperlink" Target="https://www.cgf.cz/cz/turnaje/turnaje-vyhledavani/turnaj/vysledkova-listina-hrace?id=917822594&amp;categoryId=928181133&amp;golferId=2743958" TargetMode="External"/><Relationship Id="rId17" Type="http://schemas.openxmlformats.org/officeDocument/2006/relationships/hyperlink" Target="https://www.cgf.cz/cz/turnaje/turnaje-vyhledavani/turnaj/vysledkova-listina-hrace?id=931876841&amp;categoryId=931876852&amp;golferId=447047350" TargetMode="External"/><Relationship Id="rId25" Type="http://schemas.openxmlformats.org/officeDocument/2006/relationships/hyperlink" Target="https://www.cgf.cz/cz/turnaje/turnaje-vyhledavani/turnaj/vysledkova-listina-hrace?id=960529234&amp;categoryId=960529253&amp;golferId=87131445" TargetMode="External"/><Relationship Id="rId33" Type="http://schemas.openxmlformats.org/officeDocument/2006/relationships/hyperlink" Target="https://www.cgf.cz/cz/turnaje/turnaje-vyhledavani/turnaj/vysledkova-listina-hrace?id=977216836&amp;categoryId=977216847&amp;golferId=70709848" TargetMode="External"/><Relationship Id="rId2" Type="http://schemas.openxmlformats.org/officeDocument/2006/relationships/hyperlink" Target="https://www.cgf.cz/cz/turnaje/turnaje-vyhledavani/turnaj/vysledkova-listina-hrace?id=917822594&amp;categoryId=928181133&amp;golferId=99619854" TargetMode="External"/><Relationship Id="rId16" Type="http://schemas.openxmlformats.org/officeDocument/2006/relationships/hyperlink" Target="https://www.cgf.cz/cz/turnaje/turnaje-vyhledavani/turnaj/vysledkova-listina-hrace?id=931876841&amp;categoryId=931876852&amp;golferId=320993910" TargetMode="External"/><Relationship Id="rId20" Type="http://schemas.openxmlformats.org/officeDocument/2006/relationships/hyperlink" Target="https://www.cgf.cz/cz/turnaje/turnaje-vyhledavani/turnaj/vysledkova-listina-hrace?id=944066483&amp;categoryId=944066504&amp;golferId=450873628" TargetMode="External"/><Relationship Id="rId29" Type="http://schemas.openxmlformats.org/officeDocument/2006/relationships/hyperlink" Target="https://www.cgf.cz/cz/turnaje/turnaje-vyhledavani/turnaj/vysledkova-listina-hrace?id=960529234&amp;categoryId=960529253&amp;golferId=316759424" TargetMode="External"/><Relationship Id="rId1" Type="http://schemas.openxmlformats.org/officeDocument/2006/relationships/hyperlink" Target="https://www.cgf.cz/cz/turnaje/turnaje-vyhledavani/turnaj/vysledkova-listina-hrace?id=917822594&amp;categoryId=928181133&amp;golferId=82736121" TargetMode="External"/><Relationship Id="rId6" Type="http://schemas.openxmlformats.org/officeDocument/2006/relationships/hyperlink" Target="https://www.cgf.cz/cz/turnaje/turnaje-vyhledavani/turnaj/vysledkova-listina-hrace?id=917822594&amp;categoryId=928181133&amp;golferId=88103886" TargetMode="External"/><Relationship Id="rId11" Type="http://schemas.openxmlformats.org/officeDocument/2006/relationships/hyperlink" Target="https://www.cgf.cz/cz/turnaje/turnaje-vyhledavani/turnaj/vysledkova-listina-hrace?id=917822594&amp;categoryId=928181133&amp;golferId=65160915" TargetMode="External"/><Relationship Id="rId24" Type="http://schemas.openxmlformats.org/officeDocument/2006/relationships/hyperlink" Target="https://www.cgf.cz/cz/turnaje/turnaje-vyhledavani/turnaj/vysledkova-listina-hrace?id=960529234&amp;categoryId=960529253&amp;golferId=444521647" TargetMode="External"/><Relationship Id="rId32" Type="http://schemas.openxmlformats.org/officeDocument/2006/relationships/hyperlink" Target="https://www.cgf.cz/cz/turnaje/turnaje-vyhledavani/turnaj/vysledkova-listina-hrace?id=960529234&amp;categoryId=960529253&amp;golferId=702139084" TargetMode="External"/><Relationship Id="rId37" Type="http://schemas.openxmlformats.org/officeDocument/2006/relationships/table" Target="../tables/table1.xml"/><Relationship Id="rId5" Type="http://schemas.openxmlformats.org/officeDocument/2006/relationships/hyperlink" Target="https://www.cgf.cz/cz/turnaje/turnaje-vyhledavani/turnaj/vysledkova-listina-hrace?id=917822594&amp;categoryId=928181133&amp;golferId=298742298" TargetMode="External"/><Relationship Id="rId15" Type="http://schemas.openxmlformats.org/officeDocument/2006/relationships/hyperlink" Target="https://www.cgf.cz/cz/turnaje/turnaje-vyhledavani/turnaj/vysledkova-listina-hrace?id=931876841&amp;categoryId=931876852&amp;golferId=409047005" TargetMode="External"/><Relationship Id="rId23" Type="http://schemas.openxmlformats.org/officeDocument/2006/relationships/hyperlink" Target="https://www.cgf.cz/cz/turnaje/turnaje-vyhledavani/turnaj/vysledkova-listina-hrace?id=960529234&amp;categoryId=960529253&amp;golferId=46388538" TargetMode="External"/><Relationship Id="rId28" Type="http://schemas.openxmlformats.org/officeDocument/2006/relationships/hyperlink" Target="https://www.cgf.cz/cz/turnaje/turnaje-vyhledavani/turnaj/vysledkova-listina-hrace?id=960529234&amp;categoryId=960529253&amp;golferId=12448810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gf.cz/cz/turnaje/turnaje-vyhledavani/turnaj/vysledkova-listina-hrace?id=917822594&amp;categoryId=928181133&amp;golferId=26918450" TargetMode="External"/><Relationship Id="rId19" Type="http://schemas.openxmlformats.org/officeDocument/2006/relationships/hyperlink" Target="https://www.cgf.cz/cz/turnaje/turnaje-vyhledavani/turnaj/vysledkova-listina-hrace?id=931876841&amp;categoryId=931876852&amp;golferId=86177829" TargetMode="External"/><Relationship Id="rId31" Type="http://schemas.openxmlformats.org/officeDocument/2006/relationships/hyperlink" Target="https://www.cgf.cz/cz/turnaje/turnaje-vyhledavani/turnaj/vysledkova-listina-hrace?id=960529234&amp;categoryId=960529253&amp;golferId=326789625" TargetMode="External"/><Relationship Id="rId4" Type="http://schemas.openxmlformats.org/officeDocument/2006/relationships/hyperlink" Target="https://www.cgf.cz/cz/turnaje/turnaje-vyhledavani/turnaj/vysledkova-listina-hrace?id=917822594&amp;categoryId=928181133&amp;golferId=620943079" TargetMode="External"/><Relationship Id="rId9" Type="http://schemas.openxmlformats.org/officeDocument/2006/relationships/hyperlink" Target="https://www.cgf.cz/cz/turnaje/turnaje-vyhledavani/turnaj/vysledkova-listina-hrace?id=917822594&amp;categoryId=928181133&amp;golferId=79490933" TargetMode="External"/><Relationship Id="rId14" Type="http://schemas.openxmlformats.org/officeDocument/2006/relationships/hyperlink" Target="https://www.cgf.cz/cz/turnaje/turnaje-vyhledavani/turnaj/vysledkova-listina-hrace?id=931876841&amp;categoryId=931876852&amp;golferId=567871460" TargetMode="External"/><Relationship Id="rId22" Type="http://schemas.openxmlformats.org/officeDocument/2006/relationships/hyperlink" Target="https://www.cgf.cz/cz/turnaje/turnaje-vyhledavani/turnaj/vysledkova-listina-hrace?id=944066483&amp;categoryId=944066504&amp;golferId=562712716" TargetMode="External"/><Relationship Id="rId27" Type="http://schemas.openxmlformats.org/officeDocument/2006/relationships/hyperlink" Target="https://www.cgf.cz/cz/turnaje/turnaje-vyhledavani/turnaj/vysledkova-listina-hrace?id=960529234&amp;categoryId=960529253&amp;golferId=47573731" TargetMode="External"/><Relationship Id="rId30" Type="http://schemas.openxmlformats.org/officeDocument/2006/relationships/hyperlink" Target="https://www.cgf.cz/cz/turnaje/turnaje-vyhledavani/turnaj/vysledkova-listina-hrace?id=960529234&amp;categoryId=960529253&amp;golferId=11204552" TargetMode="External"/><Relationship Id="rId35" Type="http://schemas.openxmlformats.org/officeDocument/2006/relationships/hyperlink" Target="https://www.cgf.cz/cz/turnaje/turnaje-vyhledavani/turnaj/vysledkova-listina-hrace?id=977216836&amp;categoryId=977216847&amp;golferId=682284584" TargetMode="External"/><Relationship Id="rId8" Type="http://schemas.openxmlformats.org/officeDocument/2006/relationships/hyperlink" Target="https://www.cgf.cz/cz/turnaje/turnaje-vyhledavani/turnaj/vysledkova-listina-hrace?id=917822594&amp;categoryId=928181133&amp;golferId=62466599" TargetMode="External"/><Relationship Id="rId3" Type="http://schemas.openxmlformats.org/officeDocument/2006/relationships/hyperlink" Target="https://www.cgf.cz/cz/turnaje/turnaje-vyhledavani/turnaj/vysledkova-listina-hrace?id=917822594&amp;categoryId=928181133&amp;golferId=30559948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17822594&amp;categoryId=928181133&amp;golferId=62466599" TargetMode="External"/><Relationship Id="rId13" Type="http://schemas.openxmlformats.org/officeDocument/2006/relationships/hyperlink" Target="https://www.cgf.cz/cz/turnaje/turnaje-vyhledavani/turnaj/vysledkova-listina-hrace?id=917822594&amp;categoryId=928181133&amp;golferId=36070267" TargetMode="External"/><Relationship Id="rId3" Type="http://schemas.openxmlformats.org/officeDocument/2006/relationships/hyperlink" Target="https://www.cgf.cz/cz/turnaje/turnaje-vyhledavani/turnaj/vysledkova-listina-hrace?id=917822594&amp;categoryId=928181133&amp;golferId=305599482" TargetMode="External"/><Relationship Id="rId7" Type="http://schemas.openxmlformats.org/officeDocument/2006/relationships/hyperlink" Target="https://www.cgf.cz/cz/turnaje/turnaje-vyhledavani/turnaj/vysledkova-listina-hrace?id=917822594&amp;categoryId=928181133&amp;golferId=358710620" TargetMode="External"/><Relationship Id="rId12" Type="http://schemas.openxmlformats.org/officeDocument/2006/relationships/hyperlink" Target="https://www.cgf.cz/cz/turnaje/turnaje-vyhledavani/turnaj/vysledkova-listina-hrace?id=917822594&amp;categoryId=928181133&amp;golferId=2743958" TargetMode="External"/><Relationship Id="rId2" Type="http://schemas.openxmlformats.org/officeDocument/2006/relationships/hyperlink" Target="https://www.cgf.cz/cz/turnaje/turnaje-vyhledavani/turnaj/vysledkova-listina-hrace?id=917822594&amp;categoryId=928181133&amp;golferId=99619854" TargetMode="External"/><Relationship Id="rId1" Type="http://schemas.openxmlformats.org/officeDocument/2006/relationships/hyperlink" Target="https://www.cgf.cz/cz/turnaje/turnaje-vyhledavani/turnaj/vysledkova-listina-hrace?id=917822594&amp;categoryId=928181133&amp;golferId=82736121" TargetMode="External"/><Relationship Id="rId6" Type="http://schemas.openxmlformats.org/officeDocument/2006/relationships/hyperlink" Target="https://www.cgf.cz/cz/turnaje/turnaje-vyhledavani/turnaj/vysledkova-listina-hrace?id=917822594&amp;categoryId=928181133&amp;golferId=88103886" TargetMode="External"/><Relationship Id="rId11" Type="http://schemas.openxmlformats.org/officeDocument/2006/relationships/hyperlink" Target="https://www.cgf.cz/cz/turnaje/turnaje-vyhledavani/turnaj/vysledkova-listina-hrace?id=917822594&amp;categoryId=928181133&amp;golferId=65160915" TargetMode="External"/><Relationship Id="rId5" Type="http://schemas.openxmlformats.org/officeDocument/2006/relationships/hyperlink" Target="https://www.cgf.cz/cz/turnaje/turnaje-vyhledavani/turnaj/vysledkova-listina-hrace?id=917822594&amp;categoryId=928181133&amp;golferId=298742298" TargetMode="External"/><Relationship Id="rId10" Type="http://schemas.openxmlformats.org/officeDocument/2006/relationships/hyperlink" Target="https://www.cgf.cz/cz/turnaje/turnaje-vyhledavani/turnaj/vysledkova-listina-hrace?id=917822594&amp;categoryId=928181133&amp;golferId=26918450" TargetMode="External"/><Relationship Id="rId4" Type="http://schemas.openxmlformats.org/officeDocument/2006/relationships/hyperlink" Target="https://www.cgf.cz/cz/turnaje/turnaje-vyhledavani/turnaj/vysledkova-listina-hrace?id=917822594&amp;categoryId=928181133&amp;golferId=620943079" TargetMode="External"/><Relationship Id="rId9" Type="http://schemas.openxmlformats.org/officeDocument/2006/relationships/hyperlink" Target="https://www.cgf.cz/cz/turnaje/turnaje-vyhledavani/turnaj/vysledkova-listina-hrace?id=917822594&amp;categoryId=928181133&amp;golferId=79490933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31876841&amp;categoryId=931876852&amp;golferId=320993910" TargetMode="External"/><Relationship Id="rId13" Type="http://schemas.openxmlformats.org/officeDocument/2006/relationships/hyperlink" Target="https://www.cgf.cz/cz/turnaje/turnaje-vyhledavani/turnaj/vysledkova-listina-hrace?id=931876841&amp;categoryId=931876852&amp;golferId=529694318" TargetMode="External"/><Relationship Id="rId3" Type="http://schemas.openxmlformats.org/officeDocument/2006/relationships/hyperlink" Target="https://www.cgf.cz/cz/turnaje/turnaje-vyhledavani/turnaj/vysledkova-listina-hrace?id=931876841&amp;categoryId=931876852&amp;golferId=567871460" TargetMode="External"/><Relationship Id="rId7" Type="http://schemas.openxmlformats.org/officeDocument/2006/relationships/hyperlink" Target="https://www.cgf.cz/cz/turnaje/turnaje-vyhledavani/turnaj/vysledkova-listina-hrace?id=931876841&amp;categoryId=931876852&amp;golferId=450873628" TargetMode="External"/><Relationship Id="rId12" Type="http://schemas.openxmlformats.org/officeDocument/2006/relationships/hyperlink" Target="https://www.cgf.cz/cz/turnaje/turnaje-vyhledavani/turnaj/vysledkova-listina-hrace?id=931876841&amp;categoryId=931876852&amp;golferId=620943079" TargetMode="External"/><Relationship Id="rId2" Type="http://schemas.openxmlformats.org/officeDocument/2006/relationships/hyperlink" Target="https://www.cgf.cz/cz/turnaje/turnaje-vyhledavani/turnaj/vysledkova-listina-hrace?id=931876841&amp;categoryId=931876852&amp;golferId=99619854" TargetMode="External"/><Relationship Id="rId1" Type="http://schemas.openxmlformats.org/officeDocument/2006/relationships/hyperlink" Target="https://www.cgf.cz/cz/turnaje/turnaje-vyhledavani/turnaj/vysledkova-listina-hrace?id=931876841&amp;categoryId=931876852&amp;golferId=82736121" TargetMode="External"/><Relationship Id="rId6" Type="http://schemas.openxmlformats.org/officeDocument/2006/relationships/hyperlink" Target="https://www.cgf.cz/cz/turnaje/turnaje-vyhledavani/turnaj/vysledkova-listina-hrace?id=931876841&amp;categoryId=931876852&amp;golferId=87131445" TargetMode="External"/><Relationship Id="rId11" Type="http://schemas.openxmlformats.org/officeDocument/2006/relationships/hyperlink" Target="https://www.cgf.cz/cz/turnaje/turnaje-vyhledavani/turnaj/vysledkova-listina-hrace?id=931876841&amp;categoryId=931876852&amp;golferId=12448810" TargetMode="External"/><Relationship Id="rId5" Type="http://schemas.openxmlformats.org/officeDocument/2006/relationships/hyperlink" Target="https://www.cgf.cz/cz/turnaje/turnaje-vyhledavani/turnaj/vysledkova-listina-hrace?id=931876841&amp;categoryId=931876852&amp;golferId=409047005" TargetMode="External"/><Relationship Id="rId15" Type="http://schemas.openxmlformats.org/officeDocument/2006/relationships/hyperlink" Target="https://www.cgf.cz/cz/turnaje/turnaje-vyhledavani/turnaj/vysledkova-listina-hrace?id=931876841&amp;categoryId=931876852&amp;golferId=36070267" TargetMode="External"/><Relationship Id="rId10" Type="http://schemas.openxmlformats.org/officeDocument/2006/relationships/hyperlink" Target="https://www.cgf.cz/cz/turnaje/turnaje-vyhledavani/turnaj/vysledkova-listina-hrace?id=931876841&amp;categoryId=931876852&amp;golferId=51780206" TargetMode="External"/><Relationship Id="rId4" Type="http://schemas.openxmlformats.org/officeDocument/2006/relationships/hyperlink" Target="https://www.cgf.cz/cz/turnaje/turnaje-vyhledavani/turnaj/vysledkova-listina-hrace?id=931876841&amp;categoryId=931876852&amp;golferId=305599482" TargetMode="External"/><Relationship Id="rId9" Type="http://schemas.openxmlformats.org/officeDocument/2006/relationships/hyperlink" Target="https://www.cgf.cz/cz/turnaje/turnaje-vyhledavani/turnaj/vysledkova-listina-hrace?id=931876841&amp;categoryId=931876852&amp;golferId=447047350" TargetMode="External"/><Relationship Id="rId14" Type="http://schemas.openxmlformats.org/officeDocument/2006/relationships/hyperlink" Target="https://www.cgf.cz/cz/turnaje/turnaje-vyhledavani/turnaj/vysledkova-listina-hrace?id=931876841&amp;categoryId=931876852&amp;golferId=8617782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44066483&amp;categoryId=944066504&amp;golferId=51780206" TargetMode="External"/><Relationship Id="rId3" Type="http://schemas.openxmlformats.org/officeDocument/2006/relationships/hyperlink" Target="https://www.cgf.cz/cz/turnaje/turnaje-vyhledavani/turnaj/vysledkova-listina-hrace?id=944066483&amp;categoryId=944066504&amp;golferId=12448810" TargetMode="External"/><Relationship Id="rId7" Type="http://schemas.openxmlformats.org/officeDocument/2006/relationships/hyperlink" Target="https://www.cgf.cz/cz/turnaje/turnaje-vyhledavani/turnaj/vysledkova-listina-hrace?id=944066483&amp;categoryId=944066504&amp;golferId=47573731" TargetMode="External"/><Relationship Id="rId2" Type="http://schemas.openxmlformats.org/officeDocument/2006/relationships/hyperlink" Target="https://www.cgf.cz/cz/turnaje/turnaje-vyhledavani/turnaj/vysledkova-listina-hrace?id=944066483&amp;categoryId=944066504&amp;golferId=348809981" TargetMode="External"/><Relationship Id="rId1" Type="http://schemas.openxmlformats.org/officeDocument/2006/relationships/hyperlink" Target="https://www.cgf.cz/cz/turnaje/turnaje-vyhledavani/turnaj/vysledkova-listina-hrace?id=944066483&amp;categoryId=944066504&amp;golferId=450873628" TargetMode="External"/><Relationship Id="rId6" Type="http://schemas.openxmlformats.org/officeDocument/2006/relationships/hyperlink" Target="https://www.cgf.cz/cz/turnaje/turnaje-vyhledavani/turnaj/vysledkova-listina-hrace?id=944066483&amp;categoryId=944066504&amp;golferId=62466599" TargetMode="External"/><Relationship Id="rId11" Type="http://schemas.openxmlformats.org/officeDocument/2006/relationships/hyperlink" Target="https://www.cgf.cz/cz/turnaje/turnaje-vyhledavani/turnaj/vysledkova-listina-hrace?id=944066483&amp;categoryId=944066504&amp;golferId=2743958" TargetMode="External"/><Relationship Id="rId5" Type="http://schemas.openxmlformats.org/officeDocument/2006/relationships/hyperlink" Target="https://www.cgf.cz/cz/turnaje/turnaje-vyhledavani/turnaj/vysledkova-listina-hrace?id=944066483&amp;categoryId=944066504&amp;golferId=444521647" TargetMode="External"/><Relationship Id="rId10" Type="http://schemas.openxmlformats.org/officeDocument/2006/relationships/hyperlink" Target="https://www.cgf.cz/cz/turnaje/turnaje-vyhledavani/turnaj/vysledkova-listina-hrace?id=944066483&amp;categoryId=944066504&amp;golferId=11204552" TargetMode="External"/><Relationship Id="rId4" Type="http://schemas.openxmlformats.org/officeDocument/2006/relationships/hyperlink" Target="https://www.cgf.cz/cz/turnaje/turnaje-vyhledavani/turnaj/vysledkova-listina-hrace?id=944066483&amp;categoryId=944066504&amp;golferId=562712716" TargetMode="External"/><Relationship Id="rId9" Type="http://schemas.openxmlformats.org/officeDocument/2006/relationships/hyperlink" Target="https://www.cgf.cz/cz/turnaje/turnaje-vyhledavani/turnaj/vysledkova-listina-hrace?id=944066483&amp;categoryId=944066504&amp;golferId=3607026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60529234&amp;categoryId=960529253&amp;golferId=47573731" TargetMode="External"/><Relationship Id="rId13" Type="http://schemas.openxmlformats.org/officeDocument/2006/relationships/hyperlink" Target="https://www.cgf.cz/cz/turnaje/turnaje-vyhledavani/turnaj/vysledkova-listina-hrace?id=960529234&amp;categoryId=960529253&amp;golferId=326789625" TargetMode="External"/><Relationship Id="rId3" Type="http://schemas.openxmlformats.org/officeDocument/2006/relationships/hyperlink" Target="https://www.cgf.cz/cz/turnaje/turnaje-vyhledavani/turnaj/vysledkova-listina-hrace?id=960529234&amp;categoryId=960529253&amp;golferId=620943079" TargetMode="External"/><Relationship Id="rId7" Type="http://schemas.openxmlformats.org/officeDocument/2006/relationships/hyperlink" Target="https://www.cgf.cz/cz/turnaje/turnaje-vyhledavani/turnaj/vysledkova-listina-hrace?id=960529234&amp;categoryId=960529253&amp;golferId=51780206" TargetMode="External"/><Relationship Id="rId12" Type="http://schemas.openxmlformats.org/officeDocument/2006/relationships/hyperlink" Target="https://www.cgf.cz/cz/turnaje/turnaje-vyhledavani/turnaj/vysledkova-listina-hrace?id=960529234&amp;categoryId=960529253&amp;golferId=11204552" TargetMode="External"/><Relationship Id="rId2" Type="http://schemas.openxmlformats.org/officeDocument/2006/relationships/hyperlink" Target="https://www.cgf.cz/cz/turnaje/turnaje-vyhledavani/turnaj/vysledkova-listina-hrace?id=960529234&amp;categoryId=960529253&amp;golferId=305599482" TargetMode="External"/><Relationship Id="rId1" Type="http://schemas.openxmlformats.org/officeDocument/2006/relationships/hyperlink" Target="https://www.cgf.cz/cz/turnaje/turnaje-vyhledavani/turnaj/vysledkova-listina-hrace?id=960529234&amp;categoryId=960529253&amp;golferId=99619854" TargetMode="External"/><Relationship Id="rId6" Type="http://schemas.openxmlformats.org/officeDocument/2006/relationships/hyperlink" Target="https://www.cgf.cz/cz/turnaje/turnaje-vyhledavani/turnaj/vysledkova-listina-hrace?id=960529234&amp;categoryId=960529253&amp;golferId=87131445" TargetMode="External"/><Relationship Id="rId11" Type="http://schemas.openxmlformats.org/officeDocument/2006/relationships/hyperlink" Target="https://www.cgf.cz/cz/turnaje/turnaje-vyhledavani/turnaj/vysledkova-listina-hrace?id=960529234&amp;categoryId=960529253&amp;golferId=316759424" TargetMode="External"/><Relationship Id="rId5" Type="http://schemas.openxmlformats.org/officeDocument/2006/relationships/hyperlink" Target="https://www.cgf.cz/cz/turnaje/turnaje-vyhledavani/turnaj/vysledkova-listina-hrace?id=960529234&amp;categoryId=960529253&amp;golferId=444521647" TargetMode="External"/><Relationship Id="rId10" Type="http://schemas.openxmlformats.org/officeDocument/2006/relationships/hyperlink" Target="https://www.cgf.cz/cz/turnaje/turnaje-vyhledavani/turnaj/vysledkova-listina-hrace?id=960529234&amp;categoryId=960529253&amp;golferId=298742298" TargetMode="External"/><Relationship Id="rId4" Type="http://schemas.openxmlformats.org/officeDocument/2006/relationships/hyperlink" Target="https://www.cgf.cz/cz/turnaje/turnaje-vyhledavani/turnaj/vysledkova-listina-hrace?id=960529234&amp;categoryId=960529253&amp;golferId=46388538" TargetMode="External"/><Relationship Id="rId9" Type="http://schemas.openxmlformats.org/officeDocument/2006/relationships/hyperlink" Target="https://www.cgf.cz/cz/turnaje/turnaje-vyhledavani/turnaj/vysledkova-listina-hrace?id=960529234&amp;categoryId=960529253&amp;golferId=12448810" TargetMode="External"/><Relationship Id="rId14" Type="http://schemas.openxmlformats.org/officeDocument/2006/relationships/hyperlink" Target="https://www.cgf.cz/cz/turnaje/turnaje-vyhledavani/turnaj/vysledkova-listina-hrace?id=960529234&amp;categoryId=960529253&amp;golferId=70213908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77216836&amp;categoryId=977216847&amp;golferId=444521647" TargetMode="External"/><Relationship Id="rId13" Type="http://schemas.openxmlformats.org/officeDocument/2006/relationships/hyperlink" Target="https://www.cgf.cz/cz/turnaje/turnaje-vyhledavani/turnaj/vysledkova-listina-hrace?id=977216836&amp;categoryId=977216847&amp;golferId=682284584" TargetMode="External"/><Relationship Id="rId3" Type="http://schemas.openxmlformats.org/officeDocument/2006/relationships/hyperlink" Target="https://www.cgf.cz/cz/turnaje/turnaje-vyhledavani/turnaj/vysledkova-listina-hrace?id=977216836&amp;categoryId=977216847&amp;golferId=620943079" TargetMode="External"/><Relationship Id="rId7" Type="http://schemas.openxmlformats.org/officeDocument/2006/relationships/hyperlink" Target="https://www.cgf.cz/cz/turnaje/turnaje-vyhledavani/turnaj/vysledkova-listina-hrace?id=977216836&amp;categoryId=977216847&amp;golferId=87131445" TargetMode="External"/><Relationship Id="rId12" Type="http://schemas.openxmlformats.org/officeDocument/2006/relationships/hyperlink" Target="https://www.cgf.cz/cz/turnaje/turnaje-vyhledavani/turnaj/vysledkova-listina-hrace?id=977216836&amp;categoryId=977216847&amp;golferId=87722790" TargetMode="External"/><Relationship Id="rId2" Type="http://schemas.openxmlformats.org/officeDocument/2006/relationships/hyperlink" Target="https://www.cgf.cz/cz/turnaje/turnaje-vyhledavani/turnaj/vysledkova-listina-hrace?id=977216836&amp;categoryId=977216847&amp;golferId=450873628" TargetMode="External"/><Relationship Id="rId1" Type="http://schemas.openxmlformats.org/officeDocument/2006/relationships/hyperlink" Target="https://www.cgf.cz/cz/turnaje/turnaje-vyhledavani/turnaj/vysledkova-listina-hrace?id=977216836&amp;categoryId=977216847&amp;golferId=82736121" TargetMode="External"/><Relationship Id="rId6" Type="http://schemas.openxmlformats.org/officeDocument/2006/relationships/hyperlink" Target="https://www.cgf.cz/cz/turnaje/turnaje-vyhledavani/turnaj/vysledkova-listina-hrace?id=977216836&amp;categoryId=977216847&amp;golferId=86177829" TargetMode="External"/><Relationship Id="rId11" Type="http://schemas.openxmlformats.org/officeDocument/2006/relationships/hyperlink" Target="https://www.cgf.cz/cz/turnaje/turnaje-vyhledavani/turnaj/vysledkova-listina-hrace?id=977216836&amp;categoryId=977216847&amp;golferId=12448810" TargetMode="External"/><Relationship Id="rId5" Type="http://schemas.openxmlformats.org/officeDocument/2006/relationships/hyperlink" Target="https://www.cgf.cz/cz/turnaje/turnaje-vyhledavani/turnaj/vysledkova-listina-hrace?id=977216836&amp;categoryId=977216847&amp;golferId=298742298" TargetMode="External"/><Relationship Id="rId10" Type="http://schemas.openxmlformats.org/officeDocument/2006/relationships/hyperlink" Target="https://www.cgf.cz/cz/turnaje/turnaje-vyhledavani/turnaj/vysledkova-listina-hrace?id=977216836&amp;categoryId=977216847&amp;golferId=51780206" TargetMode="External"/><Relationship Id="rId4" Type="http://schemas.openxmlformats.org/officeDocument/2006/relationships/hyperlink" Target="https://www.cgf.cz/cz/turnaje/turnaje-vyhledavani/turnaj/vysledkova-listina-hrace?id=977216836&amp;categoryId=977216847&amp;golferId=70709848" TargetMode="External"/><Relationship Id="rId9" Type="http://schemas.openxmlformats.org/officeDocument/2006/relationships/hyperlink" Target="https://www.cgf.cz/cz/turnaje/turnaje-vyhledavani/turnaj/vysledkova-listina-hrace?id=977216836&amp;categoryId=977216847&amp;golferId=35871062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79245799&amp;categoryId=979245818&amp;golferId=87131445" TargetMode="External"/><Relationship Id="rId13" Type="http://schemas.openxmlformats.org/officeDocument/2006/relationships/hyperlink" Target="https://www.cgf.cz/cz/turnaje/turnaje-vyhledavani/turnaj/vysledkova-listina-hrace?id=979245799&amp;categoryId=979245818&amp;golferId=2743958" TargetMode="External"/><Relationship Id="rId3" Type="http://schemas.openxmlformats.org/officeDocument/2006/relationships/hyperlink" Target="https://www.cgf.cz/cz/turnaje/turnaje-vyhledavani/turnaj/vysledkova-listina-hrace?id=979245799&amp;categoryId=979245818&amp;golferId=46388538" TargetMode="External"/><Relationship Id="rId7" Type="http://schemas.openxmlformats.org/officeDocument/2006/relationships/hyperlink" Target="https://www.cgf.cz/cz/turnaje/turnaje-vyhledavani/turnaj/vysledkova-listina-hrace?id=979245799&amp;categoryId=979245818&amp;golferId=389241964" TargetMode="External"/><Relationship Id="rId12" Type="http://schemas.openxmlformats.org/officeDocument/2006/relationships/hyperlink" Target="https://www.cgf.cz/cz/turnaje/turnaje-vyhledavani/turnaj/vysledkova-listina-hrace?id=979245799&amp;categoryId=979245818&amp;golferId=432655169" TargetMode="External"/><Relationship Id="rId2" Type="http://schemas.openxmlformats.org/officeDocument/2006/relationships/hyperlink" Target="https://www.cgf.cz/cz/turnaje/turnaje-vyhledavani/turnaj/vysledkova-listina-hrace?id=979245799&amp;categoryId=979245818&amp;golferId=305599482" TargetMode="External"/><Relationship Id="rId1" Type="http://schemas.openxmlformats.org/officeDocument/2006/relationships/hyperlink" Target="https://www.cgf.cz/cz/turnaje/turnaje-vyhledavani/turnaj/vysledkova-listina-hrace?id=979245799&amp;categoryId=979245818&amp;golferId=99619854" TargetMode="External"/><Relationship Id="rId6" Type="http://schemas.openxmlformats.org/officeDocument/2006/relationships/hyperlink" Target="https://www.cgf.cz/cz/turnaje/turnaje-vyhledavani/turnaj/vysledkova-listina-hrace?id=979245799&amp;categoryId=979245818&amp;golferId=2458391" TargetMode="External"/><Relationship Id="rId11" Type="http://schemas.openxmlformats.org/officeDocument/2006/relationships/hyperlink" Target="https://www.cgf.cz/cz/turnaje/turnaje-vyhledavani/turnaj/vysledkova-listina-hrace?id=979245799&amp;categoryId=979245818&amp;golferId=12448810" TargetMode="External"/><Relationship Id="rId5" Type="http://schemas.openxmlformats.org/officeDocument/2006/relationships/hyperlink" Target="https://www.cgf.cz/cz/turnaje/turnaje-vyhledavani/turnaj/vysledkova-listina-hrace?id=979245799&amp;categoryId=979245818&amp;golferId=409047005" TargetMode="External"/><Relationship Id="rId10" Type="http://schemas.openxmlformats.org/officeDocument/2006/relationships/hyperlink" Target="https://www.cgf.cz/cz/turnaje/turnaje-vyhledavani/turnaj/vysledkova-listina-hrace?id=979245799&amp;categoryId=979245818&amp;golferId=36070267" TargetMode="External"/><Relationship Id="rId4" Type="http://schemas.openxmlformats.org/officeDocument/2006/relationships/hyperlink" Target="https://www.cgf.cz/cz/turnaje/turnaje-vyhledavani/turnaj/vysledkova-listina-hrace?id=979245799&amp;categoryId=979245818&amp;golferId=444521647" TargetMode="External"/><Relationship Id="rId9" Type="http://schemas.openxmlformats.org/officeDocument/2006/relationships/hyperlink" Target="https://www.cgf.cz/cz/turnaje/turnaje-vyhledavani/turnaj/vysledkova-listina-hrace?id=979245799&amp;categoryId=979245818&amp;golferId=11204552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/vysledkova-listina-hrace?id=994293248&amp;categoryId=994293259&amp;golferId=224400137" TargetMode="External"/><Relationship Id="rId3" Type="http://schemas.openxmlformats.org/officeDocument/2006/relationships/hyperlink" Target="https://www.cgf.cz/cz/turnaje/turnaje-vyhledavani/turnaj/vysledkova-listina-hrace?id=994293248&amp;categoryId=994293259&amp;golferId=66332453" TargetMode="External"/><Relationship Id="rId7" Type="http://schemas.openxmlformats.org/officeDocument/2006/relationships/hyperlink" Target="https://www.cgf.cz/cz/turnaje/turnaje-vyhledavani/turnaj/vysledkova-listina-hrace?id=994293248&amp;categoryId=994293259&amp;golferId=298742298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cgf.cz/cz/turnaje/turnaje-vyhledavani/turnaj/vysledkova-listina-hrace?id=994293248&amp;categoryId=994293259&amp;golferId=56969854" TargetMode="External"/><Relationship Id="rId1" Type="http://schemas.openxmlformats.org/officeDocument/2006/relationships/hyperlink" Target="https://www.cgf.cz/cz/turnaje/turnaje-vyhledavani/turnaj/vysledkova-listina-hrace?id=994293248&amp;categoryId=994293259&amp;golferId=99619854" TargetMode="External"/><Relationship Id="rId6" Type="http://schemas.openxmlformats.org/officeDocument/2006/relationships/hyperlink" Target="https://www.cgf.cz/cz/turnaje/turnaje-vyhledavani/turnaj/vysledkova-listina-hrace?id=994293248&amp;categoryId=994293259&amp;golferId=47573731" TargetMode="External"/><Relationship Id="rId11" Type="http://schemas.openxmlformats.org/officeDocument/2006/relationships/hyperlink" Target="https://www.cgf.cz/cz/turnaje/turnaje-vyhledavani/turnaj/vysledkova-listina-hrace?id=994293248&amp;categoryId=994293259&amp;golferId=12448810" TargetMode="External"/><Relationship Id="rId5" Type="http://schemas.openxmlformats.org/officeDocument/2006/relationships/hyperlink" Target="https://www.cgf.cz/cz/turnaje/turnaje-vyhledavani/turnaj/vysledkova-listina-hrace?id=994293248&amp;categoryId=994293259&amp;golferId=318100723" TargetMode="External"/><Relationship Id="rId10" Type="http://schemas.openxmlformats.org/officeDocument/2006/relationships/hyperlink" Target="https://www.cgf.cz/cz/turnaje/turnaje-vyhledavani/turnaj/vysledkova-listina-hrace?id=994293248&amp;categoryId=994293259&amp;golferId=444521647" TargetMode="External"/><Relationship Id="rId4" Type="http://schemas.openxmlformats.org/officeDocument/2006/relationships/hyperlink" Target="https://www.cgf.cz/cz/turnaje/turnaje-vyhledavani/turnaj/vysledkova-listina-hrace?id=994293248&amp;categoryId=994293259&amp;golferId=409047005" TargetMode="External"/><Relationship Id="rId9" Type="http://schemas.openxmlformats.org/officeDocument/2006/relationships/hyperlink" Target="https://www.cgf.cz/cz/turnaje/turnaje-vyhledavani/turnaj/vysledkova-listina-hrace?id=994293248&amp;categoryId=994293259&amp;golferId=620943079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/vysledkova-listina-hrace?id=1001647099&amp;categoryId=1001647119&amp;golferId=87131445" TargetMode="External"/><Relationship Id="rId2" Type="http://schemas.openxmlformats.org/officeDocument/2006/relationships/hyperlink" Target="https://www.cgf.cz/cz/turnaje/turnaje-vyhledavani/turnaj/vysledkova-listina-hrace?id=1001647099&amp;categoryId=1001647119&amp;golferId=409047005" TargetMode="External"/><Relationship Id="rId1" Type="http://schemas.openxmlformats.org/officeDocument/2006/relationships/hyperlink" Target="https://www.cgf.cz/cz/turnaje/turnaje-vyhledavani/turnaj/vysledkova-listina-hrace?id=1001647099&amp;categoryId=1001647119&amp;golferId=99619854" TargetMode="External"/><Relationship Id="rId5" Type="http://schemas.openxmlformats.org/officeDocument/2006/relationships/hyperlink" Target="https://www.cgf.cz/cz/turnaje/turnaje-vyhledavani/turnaj/vysledkova-listina-hrace?id=1001647099&amp;categoryId=1001647119&amp;golferId=298742298" TargetMode="External"/><Relationship Id="rId4" Type="http://schemas.openxmlformats.org/officeDocument/2006/relationships/hyperlink" Target="https://www.cgf.cz/cz/turnaje/turnaje-vyhledavani/turnaj/vysledkova-listina-hrace?id=1001647099&amp;categoryId=1001647119&amp;golferId=51780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C5D9-CFEC-4BB5-8107-4DF5AC55F616}">
  <sheetPr>
    <tabColor rgb="FFFF0000"/>
    <pageSetUpPr fitToPage="1"/>
  </sheetPr>
  <dimension ref="A1:AL38"/>
  <sheetViews>
    <sheetView tabSelected="1" zoomScaleNormal="100" workbookViewId="0">
      <pane ySplit="1" topLeftCell="A2" activePane="bottomLeft" state="frozen"/>
      <selection pane="bottomLeft" activeCell="F21" sqref="F21"/>
    </sheetView>
  </sheetViews>
  <sheetFormatPr defaultRowHeight="15" x14ac:dyDescent="0.25"/>
  <cols>
    <col min="1" max="1" width="24.28515625" style="63" customWidth="1"/>
    <col min="2" max="2" width="12.7109375" style="64" customWidth="1"/>
    <col min="3" max="3" width="14.7109375" style="64" bestFit="1" customWidth="1"/>
    <col min="4" max="4" width="12.140625" style="24" customWidth="1"/>
    <col min="5" max="23" width="6.42578125" style="4" customWidth="1"/>
    <col min="24" max="24" width="7.5703125" style="4" customWidth="1"/>
    <col min="25" max="31" width="6.42578125" style="4" customWidth="1"/>
    <col min="32" max="32" width="7.42578125" style="4" customWidth="1"/>
    <col min="33" max="36" width="6.42578125" style="4" customWidth="1"/>
    <col min="37" max="37" width="13" style="24" customWidth="1"/>
    <col min="38" max="38" width="8.42578125" style="77" customWidth="1"/>
    <col min="39" max="16384" width="9.140625" style="4"/>
  </cols>
  <sheetData>
    <row r="1" spans="1:38" s="5" customFormat="1" ht="49.5" customHeight="1" thickBot="1" x14ac:dyDescent="0.25">
      <c r="A1" s="58" t="s">
        <v>32</v>
      </c>
      <c r="B1" s="59" t="s">
        <v>24</v>
      </c>
      <c r="C1" s="59" t="s">
        <v>25</v>
      </c>
      <c r="D1" s="31" t="s">
        <v>26</v>
      </c>
      <c r="E1" s="7" t="s">
        <v>27</v>
      </c>
      <c r="F1" s="7" t="s">
        <v>28</v>
      </c>
      <c r="G1" s="7" t="s">
        <v>29</v>
      </c>
      <c r="H1" s="7" t="s">
        <v>53</v>
      </c>
      <c r="I1" s="6" t="s">
        <v>30</v>
      </c>
      <c r="J1" s="7" t="s">
        <v>36</v>
      </c>
      <c r="K1" s="7" t="s">
        <v>35</v>
      </c>
      <c r="L1" s="14" t="s">
        <v>54</v>
      </c>
      <c r="M1" s="13" t="s">
        <v>67</v>
      </c>
      <c r="N1" s="7" t="s">
        <v>34</v>
      </c>
      <c r="O1" s="7" t="s">
        <v>37</v>
      </c>
      <c r="P1" s="14" t="s">
        <v>55</v>
      </c>
      <c r="Q1" s="7" t="s">
        <v>33</v>
      </c>
      <c r="R1" s="7" t="s">
        <v>38</v>
      </c>
      <c r="S1" s="7" t="s">
        <v>39</v>
      </c>
      <c r="T1" s="7" t="s">
        <v>56</v>
      </c>
      <c r="U1" s="6" t="s">
        <v>66</v>
      </c>
      <c r="V1" s="7" t="s">
        <v>40</v>
      </c>
      <c r="W1" s="7" t="s">
        <v>41</v>
      </c>
      <c r="X1" s="14" t="s">
        <v>57</v>
      </c>
      <c r="Y1" s="69" t="s">
        <v>174</v>
      </c>
      <c r="Z1" s="7" t="s">
        <v>42</v>
      </c>
      <c r="AA1" s="7" t="s">
        <v>43</v>
      </c>
      <c r="AB1" s="7" t="s">
        <v>58</v>
      </c>
      <c r="AC1" s="70" t="s">
        <v>175</v>
      </c>
      <c r="AD1" s="7" t="s">
        <v>44</v>
      </c>
      <c r="AE1" s="7" t="s">
        <v>45</v>
      </c>
      <c r="AF1" s="15" t="s">
        <v>59</v>
      </c>
      <c r="AG1" s="6" t="s">
        <v>46</v>
      </c>
      <c r="AH1" s="7" t="s">
        <v>47</v>
      </c>
      <c r="AI1" s="7" t="s">
        <v>48</v>
      </c>
      <c r="AJ1" s="15" t="s">
        <v>60</v>
      </c>
      <c r="AK1" s="22" t="s">
        <v>151</v>
      </c>
      <c r="AL1" s="74" t="s">
        <v>31</v>
      </c>
    </row>
    <row r="2" spans="1:38" x14ac:dyDescent="0.25">
      <c r="A2" s="67" t="s">
        <v>70</v>
      </c>
      <c r="B2" s="45" t="s">
        <v>71</v>
      </c>
      <c r="C2" s="45">
        <v>5600241</v>
      </c>
      <c r="D2" s="48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6</v>
      </c>
      <c r="E2" s="49">
        <f>_xlfn.XLOOKUP(Tabulka1[[#This Row],[ČÍSLO CLUBU]],'26.4.2024'!D:D,'26.4.2024'!G:G)</f>
        <v>18</v>
      </c>
      <c r="F2" s="49">
        <f>_xlfn.XLOOKUP(Tabulka1[[#This Row],[ČÍSLO CLUBU]],'26.4.2024'!D:D,'26.4.2024'!I:I)</f>
        <v>26</v>
      </c>
      <c r="G2" s="49">
        <f>_xlfn.XLOOKUP(Tabulka1[[#This Row],[ČÍSLO CLUBU]],'26.4.2024'!D:D,'26.4.2024'!J:J)</f>
        <v>0</v>
      </c>
      <c r="H2" s="86">
        <f>Tabulka1[[#This Row],[TOP 3]]+Tabulka1[[#This Row],[NETTO]]+Tabulka1[[#This Row],[BRUTTO ]]</f>
        <v>44</v>
      </c>
      <c r="I2" s="49">
        <f>_xlfn.XLOOKUP(Tabulka1[[#This Row],[ČÍSLO CLUBU]],'23.5.2024'!D:D,'23.5.2024'!G:G)</f>
        <v>17</v>
      </c>
      <c r="J2" s="49">
        <f>_xlfn.XLOOKUP(Tabulka1[[#This Row],[ČÍSLO CLUBU]],'23.5.2024'!D:D,'23.5.2024'!I:I)</f>
        <v>26</v>
      </c>
      <c r="K2" s="49">
        <f>_xlfn.XLOOKUP(Tabulka1[[#This Row],[ČÍSLO CLUBU]],'23.5.2024'!D:D,'23.5.2024'!J:J)</f>
        <v>0</v>
      </c>
      <c r="L2" s="49">
        <f>Tabulka1[[#This Row],[TOP 3 (2)]]+Tabulka1[[#This Row],[NETTO2]]+Tabulka1[[#This Row],[BRUTTO]]</f>
        <v>43</v>
      </c>
      <c r="M2" s="51"/>
      <c r="N2" s="49"/>
      <c r="O2" s="49"/>
      <c r="P2" s="50"/>
      <c r="Q2" s="49">
        <f>_xlfn.XLOOKUP(Tabulka1[[#This Row],[ČÍSLO CLUBU]],'18.7.2024'!D:D,'18.7.2024'!G:G)</f>
        <v>23</v>
      </c>
      <c r="R2" s="49">
        <f>_xlfn.XLOOKUP(Tabulka1[[#This Row],[ČÍSLO CLUBU]],'18.7.2024'!D:D,'18.7.2024'!I:I)</f>
        <v>31</v>
      </c>
      <c r="S2" s="49">
        <f>_xlfn.XLOOKUP(Tabulka1[[#This Row],[ČÍSLO CLUBU]],'18.7.2024'!D:D,'18.7.2024'!J:J)</f>
        <v>0</v>
      </c>
      <c r="T2" s="87">
        <f>Tabulka1[[#This Row],[TOP 3 (2)22]]+Tabulka1[[#This Row],[NETTO    8]]+Tabulka1[[#This Row],[BRUTTO 7]]</f>
        <v>54</v>
      </c>
      <c r="U2" s="51"/>
      <c r="V2" s="49"/>
      <c r="W2" s="49"/>
      <c r="X2" s="50"/>
      <c r="Y2" s="49">
        <f>_xlfn.XLOOKUP(Tabulka1[[#This Row],[ČÍSLO CLUBU]],'29.8.2024 Karlštejn'!D:D,'29.8.2024 Karlštejn'!K:K)</f>
        <v>56</v>
      </c>
      <c r="Z2" s="49">
        <f>_xlfn.XLOOKUP(Tabulka1[[#This Row],[ČÍSLO CLUBU]],'29.8.2024 Karlštejn'!D:D,'29.8.2024 Karlštejn'!I:I)</f>
        <v>41</v>
      </c>
      <c r="AA2" s="49">
        <f>_xlfn.XLOOKUP(Tabulka1[[#This Row],[ČÍSLO CLUBU]],'29.8.2024 Karlštejn'!D:D,'29.8.2024 Karlštejn'!J:J)</f>
        <v>30</v>
      </c>
      <c r="AB2" s="87">
        <f>Tabulka1[[#This Row],[TOP 3 (2)24]]+Tabulka1[[#This Row],[NETTO 14]]+Tabulka1[[#This Row],[BRUTTO x2]]</f>
        <v>127</v>
      </c>
      <c r="AC2" s="8">
        <f>_xlfn.XLOOKUP(Tabulka1[[#This Row],[ČÍSLO CLUBU]],'19.9.2024 Dýšina'!D:D,'19.9.2024 Dýšina'!K:K)</f>
        <v>38</v>
      </c>
      <c r="AD2" s="9">
        <f>_xlfn.XLOOKUP(Tabulka1[[#This Row],[ČÍSLO CLUBU]],'19.9.2024 Dýšina'!D:D,'19.9.2024 Dýšina'!I:I)</f>
        <v>27</v>
      </c>
      <c r="AE2" s="9">
        <f>_xlfn.XLOOKUP(Tabulka1[[#This Row],[ČÍSLO CLUBU]],'19.9.2024 Dýšina'!D:D,'19.9.2024 Dýšina'!J:J)</f>
        <v>0</v>
      </c>
      <c r="AF2" s="81">
        <f>Tabulka1[[#This Row],[TOP 3 (2)25]]+Tabulka1[[#This Row],[NETTO 17]]+Tabulka1[[#This Row],[BRUTTO  x2]]</f>
        <v>65</v>
      </c>
      <c r="AG2" s="9">
        <f>_xlfn.XLOOKUP(Tabulka1[[#This Row],[ČÍSLO CLUBU]],'3.10.2024'!D:D,'3.10.2024'!G:G)</f>
        <v>25</v>
      </c>
      <c r="AH2" s="9">
        <f>_xlfn.XLOOKUP(Tabulka1[[#This Row],[ČÍSLO CLUBU]],'3.10.2024'!D:D,'3.10.2024'!I:I)</f>
        <v>34</v>
      </c>
      <c r="AI2" s="9">
        <f>_xlfn.XLOOKUP(Tabulka1[[#This Row],[ČÍSLO CLUBU]],'3.10.2024'!D:D,'3.10.2024'!J:J)</f>
        <v>30</v>
      </c>
      <c r="AJ2" s="88">
        <f>Tabulka1[[#This Row],[TOP 3 (2)26]]+Tabulka1[[#This Row],[NETTO 20]]+Tabulka1[[#This Row],[BRUTTO 19    ]]</f>
        <v>89</v>
      </c>
      <c r="AK2" s="65">
        <f>Tabulka1[[#This Row],[Vinoř 3.10.24 CELKEM]]+Tabulka1[[#This Row],[Plzeň - Dýšina 19.9.24  CELKEM]]+Tabulka1[[#This Row],[Karlštejn 29.8.24 CELKEM]]+Tabulka1[[#This Row],[Zbraslav 18.7.24 CELKEM]]+Tabulka1[[#This Row],[Pyšely 26.4.24 CELKEM]]</f>
        <v>379</v>
      </c>
      <c r="AL2" s="66" t="s">
        <v>51</v>
      </c>
    </row>
    <row r="3" spans="1:38" x14ac:dyDescent="0.25">
      <c r="A3" s="68" t="s">
        <v>111</v>
      </c>
      <c r="B3" s="44" t="s">
        <v>7</v>
      </c>
      <c r="C3" s="44">
        <v>12503888</v>
      </c>
      <c r="D3" s="33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5</v>
      </c>
      <c r="E3" s="27"/>
      <c r="F3" s="27"/>
      <c r="G3" s="27"/>
      <c r="H3" s="29"/>
      <c r="I3" s="27">
        <f>_xlfn.XLOOKUP(Tabulka1[[#This Row],[ČÍSLO CLUBU]],'23.5.2024'!D:D,'23.5.2024'!G:G)</f>
        <v>6</v>
      </c>
      <c r="J3" s="27">
        <f>_xlfn.XLOOKUP(Tabulka1[[#This Row],[ČÍSLO CLUBU]],'23.5.2024'!D:D,'23.5.2024'!I:I)</f>
        <v>31</v>
      </c>
      <c r="K3" s="27">
        <f>_xlfn.XLOOKUP(Tabulka1[[#This Row],[ČÍSLO CLUBU]],'23.5.2024'!D:D,'23.5.2024'!J:J)</f>
        <v>20</v>
      </c>
      <c r="L3" s="83">
        <f>Tabulka1[[#This Row],[TOP 3 (2)]]+Tabulka1[[#This Row],[NETTO2]]+Tabulka1[[#This Row],[BRUTTO]]</f>
        <v>57</v>
      </c>
      <c r="M3" s="28">
        <f>_xlfn.XLOOKUP(Tabulka1[[#This Row],[ČÍSLO CLUBU]],'23.6.2024'!D:D,'23.6.2024'!G:G)</f>
        <v>5</v>
      </c>
      <c r="N3" s="27">
        <f>_xlfn.XLOOKUP(Tabulka1[[#This Row],[ČÍSLO CLUBU]],'23.6.2024'!D:D,'23.6.2024'!I:I)</f>
        <v>33</v>
      </c>
      <c r="O3" s="27">
        <f>_xlfn.XLOOKUP(Tabulka1[[#This Row],[ČÍSLO CLUBU]],'23.6.2024'!D:D,'23.6.2024'!J:J)</f>
        <v>0</v>
      </c>
      <c r="P3" s="84">
        <f>Tabulka1[[#This Row],[TOP 3 (2)2]]+Tabulka1[[#This Row],[NETTO    5]]+Tabulka1[[#This Row],[BRUTTO 4 ]]</f>
        <v>38</v>
      </c>
      <c r="Q3" s="27">
        <f>_xlfn.XLOOKUP(Tabulka1[[#This Row],[ČÍSLO CLUBU]],'18.7.2024'!D:D,'18.7.2024'!G:G)</f>
        <v>10</v>
      </c>
      <c r="R3" s="27">
        <f>_xlfn.XLOOKUP(Tabulka1[[#This Row],[ČÍSLO CLUBU]],'18.7.2024'!D:D,'18.7.2024'!I:I)</f>
        <v>40</v>
      </c>
      <c r="S3" s="27">
        <f>_xlfn.XLOOKUP(Tabulka1[[#This Row],[ČÍSLO CLUBU]],'18.7.2024'!D:D,'18.7.2024'!J:J)</f>
        <v>30</v>
      </c>
      <c r="T3" s="83">
        <f>Tabulka1[[#This Row],[TOP 3 (2)22]]+Tabulka1[[#This Row],[NETTO    8]]+Tabulka1[[#This Row],[BRUTTO 7]]</f>
        <v>80</v>
      </c>
      <c r="U3" s="28">
        <f>_xlfn.XLOOKUP(Tabulka1[[#This Row],[ČÍSLO CLUBU]],'2.8.2024'!D:D,'2.8.2024'!G:G)</f>
        <v>4</v>
      </c>
      <c r="V3" s="27">
        <f>_xlfn.XLOOKUP(Tabulka1[[#This Row],[ČÍSLO CLUBU]],'2.8.2024'!D:D,'2.8.2024'!I:I)</f>
        <v>36</v>
      </c>
      <c r="W3" s="27">
        <f>_xlfn.XLOOKUP(Tabulka1[[#This Row],[ČÍSLO CLUBU]],'2.8.2024'!D:D,'2.8.2024'!J:J)</f>
        <v>20</v>
      </c>
      <c r="X3" s="84">
        <f>Tabulka1[[#This Row],[TOP 3 (2)23]]+Tabulka1[[#This Row],[NETTO 11]]+Tabulka1[[#This Row],[BRUTTO 10 x 2]]</f>
        <v>60</v>
      </c>
      <c r="Y3" s="27"/>
      <c r="Z3" s="27"/>
      <c r="AA3" s="27"/>
      <c r="AB3" s="27"/>
      <c r="AC3" s="10"/>
      <c r="AF3" s="11"/>
      <c r="AG3" s="4">
        <f>_xlfn.XLOOKUP(Tabulka1[[#This Row],[ČÍSLO CLUBU]],'3.10.2024'!D:D,'3.10.2024'!G:G)</f>
        <v>8</v>
      </c>
      <c r="AH3" s="4">
        <f>_xlfn.XLOOKUP(Tabulka1[[#This Row],[ČÍSLO CLUBU]],'3.10.2024'!D:D,'3.10.2024'!I:I)</f>
        <v>31</v>
      </c>
      <c r="AI3" s="4">
        <f>_xlfn.XLOOKUP(Tabulka1[[#This Row],[ČÍSLO CLUBU]],'3.10.2024'!D:D,'3.10.2024'!J:J)</f>
        <v>20</v>
      </c>
      <c r="AJ3" s="85">
        <f>Tabulka1[[#This Row],[TOP 3 (2)26]]+Tabulka1[[#This Row],[NETTO 20]]+Tabulka1[[#This Row],[BRUTTO 19    ]]</f>
        <v>59</v>
      </c>
      <c r="AK3" s="30">
        <f>Tabulka1[[#This Row],[Vinoř 3.10.24 CELKEM]]+Tabulka1[[#This Row],[Konopiště 2.8.24    CELKEM]]+Tabulka1[[#This Row],[Zbraslav 18.7.24 CELKEM]]+Tabulka1[[#This Row],[KV Olšova vrata 23.6.24   CELKEM]]+Tabulka1[[#This Row],[Kácov 23.5.24            CELKEM]]</f>
        <v>294</v>
      </c>
      <c r="AL3" s="23" t="s">
        <v>52</v>
      </c>
    </row>
    <row r="4" spans="1:38" x14ac:dyDescent="0.25">
      <c r="A4" s="68" t="s">
        <v>113</v>
      </c>
      <c r="B4" s="44" t="s">
        <v>2</v>
      </c>
      <c r="C4" s="44">
        <v>9804942</v>
      </c>
      <c r="D4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6</v>
      </c>
      <c r="H4" s="11"/>
      <c r="I4" s="4">
        <f>_xlfn.XLOOKUP(Tabulka1[[#This Row],[ČÍSLO CLUBU]],'23.5.2024'!D:D,'23.5.2024'!G:G)</f>
        <v>6</v>
      </c>
      <c r="J4" s="4">
        <f>_xlfn.XLOOKUP(Tabulka1[[#This Row],[ČÍSLO CLUBU]],'23.5.2024'!D:D,'23.5.2024'!I:I)</f>
        <v>30</v>
      </c>
      <c r="K4" s="4">
        <f>_xlfn.XLOOKUP(Tabulka1[[#This Row],[ČÍSLO CLUBU]],'23.5.2024'!D:D,'23.5.2024'!J:J)</f>
        <v>10</v>
      </c>
      <c r="L4" s="85">
        <f>Tabulka1[[#This Row],[TOP 3 (2)]]+Tabulka1[[#This Row],[NETTO2]]+Tabulka1[[#This Row],[BRUTTO]]</f>
        <v>46</v>
      </c>
      <c r="M4" s="10">
        <f>_xlfn.XLOOKUP(Tabulka1[[#This Row],[ČÍSLO CLUBU]],'23.6.2024'!D:D,'23.6.2024'!G:G)</f>
        <v>10</v>
      </c>
      <c r="N4" s="4">
        <f>_xlfn.XLOOKUP(Tabulka1[[#This Row],[ČÍSLO CLUBU]],'23.6.2024'!D:D,'23.6.2024'!I:I)</f>
        <v>38</v>
      </c>
      <c r="O4" s="4">
        <f>_xlfn.XLOOKUP(Tabulka1[[#This Row],[ČÍSLO CLUBU]],'23.6.2024'!D:D,'23.6.2024'!J:J)</f>
        <v>10</v>
      </c>
      <c r="P4" s="82">
        <f>Tabulka1[[#This Row],[TOP 3 (2)2]]+Tabulka1[[#This Row],[NETTO    5]]+Tabulka1[[#This Row],[BRUTTO 4 ]]</f>
        <v>58</v>
      </c>
      <c r="Q4" s="4">
        <f>_xlfn.XLOOKUP(Tabulka1[[#This Row],[ČÍSLO CLUBU]],'18.7.2024'!D:D,'18.7.2024'!G:G)</f>
        <v>8</v>
      </c>
      <c r="R4" s="4">
        <f>_xlfn.XLOOKUP(Tabulka1[[#This Row],[ČÍSLO CLUBU]],'18.7.2024'!D:D,'18.7.2024'!I:I)</f>
        <v>30</v>
      </c>
      <c r="S4" s="4">
        <f>_xlfn.XLOOKUP(Tabulka1[[#This Row],[ČÍSLO CLUBU]],'18.7.2024'!D:D,'18.7.2024'!J:J)</f>
        <v>0</v>
      </c>
      <c r="T4" s="85">
        <f>Tabulka1[[#This Row],[TOP 3 (2)22]]+Tabulka1[[#This Row],[NETTO    8]]+Tabulka1[[#This Row],[BRUTTO 7]]</f>
        <v>38</v>
      </c>
      <c r="U4" s="10">
        <f>_xlfn.XLOOKUP(Tabulka1[[#This Row],[ČÍSLO CLUBU]],'2.8.2024'!D:D,'2.8.2024'!G:G)</f>
        <v>2</v>
      </c>
      <c r="V4" s="4">
        <f>_xlfn.XLOOKUP(Tabulka1[[#This Row],[ČÍSLO CLUBU]],'2.8.2024'!D:D,'2.8.2024'!I:I)</f>
        <v>24</v>
      </c>
      <c r="W4" s="4">
        <f>_xlfn.XLOOKUP(Tabulka1[[#This Row],[ČÍSLO CLUBU]],'2.8.2024'!D:D,'2.8.2024'!J:J)</f>
        <v>0</v>
      </c>
      <c r="X4" s="11">
        <f>Tabulka1[[#This Row],[TOP 3 (2)23]]+Tabulka1[[#This Row],[NETTO 11]]+Tabulka1[[#This Row],[BRUTTO 10 x 2]]</f>
        <v>26</v>
      </c>
      <c r="Y4" s="4">
        <f>_xlfn.XLOOKUP(Tabulka1[[#This Row],[ČÍSLO CLUBU]],'29.8.2024 Karlštejn'!D:D,'29.8.2024 Karlštejn'!K:K)</f>
        <v>12</v>
      </c>
      <c r="Z4" s="4">
        <f>_xlfn.XLOOKUP(Tabulka1[[#This Row],[ČÍSLO CLUBU]],'29.8.2024 Karlštejn'!D:D,'29.8.2024 Karlštejn'!I:I)</f>
        <v>37</v>
      </c>
      <c r="AA4" s="4">
        <f>_xlfn.XLOOKUP(Tabulka1[[#This Row],[ČÍSLO CLUBU]],'29.8.2024 Karlštejn'!D:D,'29.8.2024 Karlštejn'!J:J)</f>
        <v>30</v>
      </c>
      <c r="AB4" s="85">
        <f>Tabulka1[[#This Row],[TOP 3 (2)24]]+Tabulka1[[#This Row],[NETTO 14]]+Tabulka1[[#This Row],[BRUTTO x2]]</f>
        <v>79</v>
      </c>
      <c r="AC4" s="10">
        <f>_xlfn.XLOOKUP(Tabulka1[[#This Row],[ČÍSLO CLUBU]],'19.9.2024 Dýšina'!D:D,'19.9.2024 Dýšina'!K:K)</f>
        <v>12</v>
      </c>
      <c r="AD4" s="4">
        <f>_xlfn.XLOOKUP(Tabulka1[[#This Row],[ČÍSLO CLUBU]],'19.9.2024 Dýšina'!D:D,'19.9.2024 Dýšina'!I:I)</f>
        <v>28</v>
      </c>
      <c r="AE4" s="4">
        <f>_xlfn.XLOOKUP(Tabulka1[[#This Row],[ČÍSLO CLUBU]],'19.9.2024 Dýšina'!D:D,'19.9.2024 Dýšina'!J:J)</f>
        <v>10</v>
      </c>
      <c r="AF4" s="82">
        <f>Tabulka1[[#This Row],[TOP 3 (2)25]]+Tabulka1[[#This Row],[NETTO 17]]+Tabulka1[[#This Row],[BRUTTO  x2]]</f>
        <v>50</v>
      </c>
      <c r="AK4" s="25">
        <f>Tabulka1[[#This Row],[Plzeň - Dýšina 19.9.24  CELKEM]]+Tabulka1[[#This Row],[Karlštejn 29.8.24 CELKEM]]+Tabulka1[[#This Row],[Zbraslav 18.7.24 CELKEM]]+Tabulka1[[#This Row],[KV Olšova vrata 23.6.24   CELKEM]]+Tabulka1[[#This Row],[Kácov 23.5.24            CELKEM]]</f>
        <v>271</v>
      </c>
      <c r="AL4" s="23" t="s">
        <v>153</v>
      </c>
    </row>
    <row r="5" spans="1:38" x14ac:dyDescent="0.25">
      <c r="A5" s="68" t="s">
        <v>127</v>
      </c>
      <c r="B5" s="44" t="s">
        <v>23</v>
      </c>
      <c r="C5" s="44">
        <v>16300504</v>
      </c>
      <c r="D5" s="33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5</v>
      </c>
      <c r="E5" s="27"/>
      <c r="F5" s="27"/>
      <c r="G5" s="27"/>
      <c r="H5" s="29"/>
      <c r="I5" s="27"/>
      <c r="J5" s="27"/>
      <c r="K5" s="27"/>
      <c r="L5" s="27"/>
      <c r="M5" s="28">
        <f>_xlfn.XLOOKUP(Tabulka1[[#This Row],[ČÍSLO CLUBU]],'23.6.2024'!D:D,'23.6.2024'!G:G)</f>
        <v>7</v>
      </c>
      <c r="N5" s="27">
        <f>_xlfn.XLOOKUP(Tabulka1[[#This Row],[ČÍSLO CLUBU]],'23.6.2024'!D:D,'23.6.2024'!I:I)</f>
        <v>31</v>
      </c>
      <c r="O5" s="27">
        <f>_xlfn.XLOOKUP(Tabulka1[[#This Row],[ČÍSLO CLUBU]],'23.6.2024'!D:D,'23.6.2024'!J:J)</f>
        <v>0</v>
      </c>
      <c r="P5" s="84">
        <f>Tabulka1[[#This Row],[TOP 3 (2)2]]+Tabulka1[[#This Row],[NETTO    5]]+Tabulka1[[#This Row],[BRUTTO 4 ]]</f>
        <v>38</v>
      </c>
      <c r="Q5" s="27">
        <f>_xlfn.XLOOKUP(Tabulka1[[#This Row],[ČÍSLO CLUBU]],'18.7.2024'!D:D,'18.7.2024'!G:G)</f>
        <v>14</v>
      </c>
      <c r="R5" s="27">
        <f>_xlfn.XLOOKUP(Tabulka1[[#This Row],[ČÍSLO CLUBU]],'18.7.2024'!D:D,'18.7.2024'!I:I)</f>
        <v>38</v>
      </c>
      <c r="S5" s="27">
        <f>_xlfn.XLOOKUP(Tabulka1[[#This Row],[ČÍSLO CLUBU]],'18.7.2024'!D:D,'18.7.2024'!J:J)</f>
        <v>30</v>
      </c>
      <c r="T5" s="83">
        <f>Tabulka1[[#This Row],[TOP 3 (2)22]]+Tabulka1[[#This Row],[NETTO    8]]+Tabulka1[[#This Row],[BRUTTO 7]]</f>
        <v>82</v>
      </c>
      <c r="U5" s="28">
        <f>_xlfn.XLOOKUP(Tabulka1[[#This Row],[ČÍSLO CLUBU]],'2.8.2024'!D:D,'2.8.2024'!G:G)</f>
        <v>7</v>
      </c>
      <c r="V5" s="27">
        <f>_xlfn.XLOOKUP(Tabulka1[[#This Row],[ČÍSLO CLUBU]],'2.8.2024'!D:D,'2.8.2024'!I:I)</f>
        <v>33</v>
      </c>
      <c r="W5" s="27">
        <f>_xlfn.XLOOKUP(Tabulka1[[#This Row],[ČÍSLO CLUBU]],'2.8.2024'!D:D,'2.8.2024'!J:J)</f>
        <v>0</v>
      </c>
      <c r="X5" s="84">
        <f>Tabulka1[[#This Row],[TOP 3 (2)23]]+Tabulka1[[#This Row],[NETTO 11]]+Tabulka1[[#This Row],[BRUTTO 10 x 2]]</f>
        <v>40</v>
      </c>
      <c r="Y5" s="27">
        <f>_xlfn.XLOOKUP(Tabulka1[[#This Row],[ČÍSLO CLUBU]],'29.8.2024 Karlštejn'!D:D,'29.8.2024 Karlštejn'!K:K)</f>
        <v>26</v>
      </c>
      <c r="Z5" s="27">
        <f>_xlfn.XLOOKUP(Tabulka1[[#This Row],[ČÍSLO CLUBU]],'29.8.2024 Karlštejn'!D:D,'29.8.2024 Karlštejn'!I:I)</f>
        <v>33</v>
      </c>
      <c r="AA5" s="27">
        <f>_xlfn.XLOOKUP(Tabulka1[[#This Row],[ČÍSLO CLUBU]],'29.8.2024 Karlštejn'!D:D,'29.8.2024 Karlštejn'!J:J)</f>
        <v>0</v>
      </c>
      <c r="AB5" s="83">
        <f>Tabulka1[[#This Row],[TOP 3 (2)24]]+Tabulka1[[#This Row],[NETTO 14]]+Tabulka1[[#This Row],[BRUTTO x2]]</f>
        <v>59</v>
      </c>
      <c r="AC5" s="10">
        <f>_xlfn.XLOOKUP(Tabulka1[[#This Row],[ČÍSLO CLUBU]],'19.9.2024 Dýšina'!D:D,'19.9.2024 Dýšina'!K:K)</f>
        <v>14</v>
      </c>
      <c r="AD5" s="4">
        <f>_xlfn.XLOOKUP(Tabulka1[[#This Row],[ČÍSLO CLUBU]],'19.9.2024 Dýšina'!D:D,'19.9.2024 Dýšina'!I:I)</f>
        <v>20</v>
      </c>
      <c r="AE5" s="4">
        <f>_xlfn.XLOOKUP(Tabulka1[[#This Row],[ČÍSLO CLUBU]],'19.9.2024 Dýšina'!D:D,'19.9.2024 Dýšina'!J:J)</f>
        <v>0</v>
      </c>
      <c r="AF5" s="82">
        <f>Tabulka1[[#This Row],[TOP 3 (2)25]]+Tabulka1[[#This Row],[NETTO 17]]+Tabulka1[[#This Row],[BRUTTO  x2]]</f>
        <v>34</v>
      </c>
      <c r="AK5" s="30">
        <f>Tabulka1[[#This Row],[Plzeň - Dýšina 19.9.24  CELKEM]]+Tabulka1[[#This Row],[Karlštejn 29.8.24 CELKEM]]+Tabulka1[[#This Row],[Konopiště 2.8.24    CELKEM]]+Tabulka1[[#This Row],[Zbraslav 18.7.24 CELKEM]]+Tabulka1[[#This Row],[KV Olšova vrata 23.6.24   CELKEM]]</f>
        <v>253</v>
      </c>
      <c r="AL5" s="75" t="s">
        <v>155</v>
      </c>
    </row>
    <row r="6" spans="1:38" x14ac:dyDescent="0.25">
      <c r="A6" s="68" t="s">
        <v>103</v>
      </c>
      <c r="B6" s="44" t="s">
        <v>4</v>
      </c>
      <c r="C6" s="44">
        <v>1200445</v>
      </c>
      <c r="D6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5</v>
      </c>
      <c r="H6" s="11"/>
      <c r="I6" s="4">
        <f>_xlfn.XLOOKUP(Tabulka1[[#This Row],[ČÍSLO CLUBU]],'23.5.2024'!D:D,'23.5.2024'!G:G)</f>
        <v>9</v>
      </c>
      <c r="J6" s="4">
        <f>_xlfn.XLOOKUP(Tabulka1[[#This Row],[ČÍSLO CLUBU]],'23.5.2024'!D:D,'23.5.2024'!I:I)</f>
        <v>27</v>
      </c>
      <c r="K6" s="4">
        <f>_xlfn.XLOOKUP(Tabulka1[[#This Row],[ČÍSLO CLUBU]],'23.5.2024'!D:D,'23.5.2024'!J:J)</f>
        <v>0</v>
      </c>
      <c r="L6" s="85">
        <f>Tabulka1[[#This Row],[TOP 3 (2)]]+Tabulka1[[#This Row],[NETTO2]]+Tabulka1[[#This Row],[BRUTTO]]</f>
        <v>36</v>
      </c>
      <c r="M6" s="10"/>
      <c r="P6" s="11"/>
      <c r="Q6" s="4">
        <f>_xlfn.XLOOKUP(Tabulka1[[#This Row],[ČÍSLO CLUBU]],'18.7.2024'!D:D,'18.7.2024'!G:G)</f>
        <v>13</v>
      </c>
      <c r="R6" s="4">
        <f>_xlfn.XLOOKUP(Tabulka1[[#This Row],[ČÍSLO CLUBU]],'18.7.2024'!D:D,'18.7.2024'!I:I)</f>
        <v>38</v>
      </c>
      <c r="S6" s="4">
        <f>_xlfn.XLOOKUP(Tabulka1[[#This Row],[ČÍSLO CLUBU]],'18.7.2024'!D:D,'18.7.2024'!J:J)</f>
        <v>20</v>
      </c>
      <c r="T6" s="85">
        <f>Tabulka1[[#This Row],[TOP 3 (2)22]]+Tabulka1[[#This Row],[NETTO    8]]+Tabulka1[[#This Row],[BRUTTO 7]]</f>
        <v>71</v>
      </c>
      <c r="U6" s="10">
        <f>_xlfn.XLOOKUP(Tabulka1[[#This Row],[ČÍSLO CLUBU]],'2.8.2024'!D:D,'2.8.2024'!G:G)</f>
        <v>9</v>
      </c>
      <c r="V6" s="4">
        <f>_xlfn.XLOOKUP(Tabulka1[[#This Row],[ČÍSLO CLUBU]],'2.8.2024'!D:D,'2.8.2024'!I:I)</f>
        <v>33</v>
      </c>
      <c r="W6" s="4">
        <f>_xlfn.XLOOKUP(Tabulka1[[#This Row],[ČÍSLO CLUBU]],'2.8.2024'!D:D,'2.8.2024'!J:J)</f>
        <v>0</v>
      </c>
      <c r="X6" s="82">
        <f>Tabulka1[[#This Row],[TOP 3 (2)23]]+Tabulka1[[#This Row],[NETTO 11]]+Tabulka1[[#This Row],[BRUTTO 10 x 2]]</f>
        <v>42</v>
      </c>
      <c r="Y6" s="4">
        <f>_xlfn.XLOOKUP(Tabulka1[[#This Row],[ČÍSLO CLUBU]],'29.8.2024 Karlštejn'!D:D,'29.8.2024 Karlštejn'!K:K)</f>
        <v>16</v>
      </c>
      <c r="Z6" s="4">
        <f>_xlfn.XLOOKUP(Tabulka1[[#This Row],[ČÍSLO CLUBU]],'29.8.2024 Karlštejn'!D:D,'29.8.2024 Karlštejn'!I:I)</f>
        <v>28</v>
      </c>
      <c r="AA6" s="4">
        <f>_xlfn.XLOOKUP(Tabulka1[[#This Row],[ČÍSLO CLUBU]],'29.8.2024 Karlštejn'!D:D,'29.8.2024 Karlštejn'!J:J)</f>
        <v>0</v>
      </c>
      <c r="AB6" s="85">
        <f>Tabulka1[[#This Row],[TOP 3 (2)24]]+Tabulka1[[#This Row],[NETTO 14]]+Tabulka1[[#This Row],[BRUTTO x2]]</f>
        <v>44</v>
      </c>
      <c r="AC6" s="10"/>
      <c r="AF6" s="11"/>
      <c r="AG6" s="4">
        <f>_xlfn.XLOOKUP(Tabulka1[[#This Row],[ČÍSLO CLUBU]],'3.10.2024'!D:D,'3.10.2024'!G:G)</f>
        <v>10</v>
      </c>
      <c r="AH6" s="4">
        <f>_xlfn.XLOOKUP(Tabulka1[[#This Row],[ČÍSLO CLUBU]],'3.10.2024'!D:D,'3.10.2024'!I:I)</f>
        <v>33</v>
      </c>
      <c r="AI6" s="4">
        <f>_xlfn.XLOOKUP(Tabulka1[[#This Row],[ČÍSLO CLUBU]],'3.10.2024'!D:D,'3.10.2024'!J:J)</f>
        <v>10</v>
      </c>
      <c r="AJ6" s="85">
        <f>Tabulka1[[#This Row],[TOP 3 (2)26]]+Tabulka1[[#This Row],[NETTO 20]]+Tabulka1[[#This Row],[BRUTTO 19    ]]</f>
        <v>53</v>
      </c>
      <c r="AK6" s="25">
        <f>Tabulka1[[#This Row],[Vinoř 3.10.24 CELKEM]]+Tabulka1[[#This Row],[Karlštejn 29.8.24 CELKEM]]+Tabulka1[[#This Row],[Konopiště 2.8.24    CELKEM]]+Tabulka1[[#This Row],[Zbraslav 18.7.24 CELKEM]]+Tabulka1[[#This Row],[Kácov 23.5.24            CELKEM]]</f>
        <v>246</v>
      </c>
      <c r="AL6" s="75" t="s">
        <v>152</v>
      </c>
    </row>
    <row r="7" spans="1:38" x14ac:dyDescent="0.25">
      <c r="A7" s="68" t="s">
        <v>77</v>
      </c>
      <c r="B7" s="44" t="s">
        <v>78</v>
      </c>
      <c r="C7" s="44">
        <v>14100548</v>
      </c>
      <c r="D7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5</v>
      </c>
      <c r="E7" s="4">
        <f>_xlfn.XLOOKUP(Tabulka1[[#This Row],[ČÍSLO CLUBU]],'26.4.2024'!D:D,'26.4.2024'!G:G)</f>
        <v>13</v>
      </c>
      <c r="F7" s="4">
        <f>_xlfn.XLOOKUP(Tabulka1[[#This Row],[ČÍSLO CLUBU]],'26.4.2024'!D:D,'26.4.2024'!I:I)</f>
        <v>30</v>
      </c>
      <c r="G7" s="4">
        <f>_xlfn.XLOOKUP(Tabulka1[[#This Row],[ČÍSLO CLUBU]],'26.4.2024'!D:D,'26.4.2024'!J:J)</f>
        <v>20</v>
      </c>
      <c r="H7" s="82">
        <f>Tabulka1[[#This Row],[TOP 3]]+Tabulka1[[#This Row],[NETTO]]+Tabulka1[[#This Row],[BRUTTO ]]</f>
        <v>63</v>
      </c>
      <c r="M7" s="10"/>
      <c r="P7" s="11"/>
      <c r="Q7" s="4">
        <f>_xlfn.XLOOKUP(Tabulka1[[#This Row],[ČÍSLO CLUBU]],'18.7.2024'!D:D,'18.7.2024'!G:G)</f>
        <v>6</v>
      </c>
      <c r="R7" s="4">
        <f>_xlfn.XLOOKUP(Tabulka1[[#This Row],[ČÍSLO CLUBU]],'18.7.2024'!D:D,'18.7.2024'!I:I)</f>
        <v>28</v>
      </c>
      <c r="S7" s="4">
        <f>_xlfn.XLOOKUP(Tabulka1[[#This Row],[ČÍSLO CLUBU]],'18.7.2024'!D:D,'18.7.2024'!J:J)</f>
        <v>0</v>
      </c>
      <c r="T7" s="85">
        <f>Tabulka1[[#This Row],[TOP 3 (2)22]]+Tabulka1[[#This Row],[NETTO    8]]+Tabulka1[[#This Row],[BRUTTO 7]]</f>
        <v>34</v>
      </c>
      <c r="U7" s="10">
        <f>_xlfn.XLOOKUP(Tabulka1[[#This Row],[ČÍSLO CLUBU]],'2.8.2024'!D:D,'2.8.2024'!G:G)</f>
        <v>10</v>
      </c>
      <c r="V7" s="4">
        <f>_xlfn.XLOOKUP(Tabulka1[[#This Row],[ČÍSLO CLUBU]],'2.8.2024'!D:D,'2.8.2024'!I:I)</f>
        <v>34</v>
      </c>
      <c r="W7" s="4">
        <f>_xlfn.XLOOKUP(Tabulka1[[#This Row],[ČÍSLO CLUBU]],'2.8.2024'!D:D,'2.8.2024'!J:J)</f>
        <v>0</v>
      </c>
      <c r="X7" s="82">
        <f>Tabulka1[[#This Row],[TOP 3 (2)23]]+Tabulka1[[#This Row],[NETTO 11]]+Tabulka1[[#This Row],[BRUTTO 10 x 2]]</f>
        <v>44</v>
      </c>
      <c r="AC7" s="10">
        <f>_xlfn.XLOOKUP(Tabulka1[[#This Row],[ČÍSLO CLUBU]],'19.9.2024 Dýšina'!D:D,'19.9.2024 Dýšina'!K:K)</f>
        <v>14</v>
      </c>
      <c r="AD7" s="4">
        <f>_xlfn.XLOOKUP(Tabulka1[[#This Row],[ČÍSLO CLUBU]],'19.9.2024 Dýšina'!D:D,'19.9.2024 Dýšina'!I:I)</f>
        <v>22</v>
      </c>
      <c r="AE7" s="4">
        <f>_xlfn.XLOOKUP(Tabulka1[[#This Row],[ČÍSLO CLUBU]],'19.9.2024 Dýšina'!D:D,'19.9.2024 Dýšina'!J:J)</f>
        <v>0</v>
      </c>
      <c r="AF7" s="82">
        <f>Tabulka1[[#This Row],[TOP 3 (2)25]]+Tabulka1[[#This Row],[NETTO 17]]+Tabulka1[[#This Row],[BRUTTO  x2]]</f>
        <v>36</v>
      </c>
      <c r="AG7" s="4">
        <f>_xlfn.XLOOKUP(Tabulka1[[#This Row],[ČÍSLO CLUBU]],'3.10.2024'!D:D,'3.10.2024'!G:G)</f>
        <v>7</v>
      </c>
      <c r="AH7" s="4">
        <f>_xlfn.XLOOKUP(Tabulka1[[#This Row],[ČÍSLO CLUBU]],'3.10.2024'!D:D,'3.10.2024'!I:I)</f>
        <v>22</v>
      </c>
      <c r="AI7" s="4">
        <f>_xlfn.XLOOKUP(Tabulka1[[#This Row],[ČÍSLO CLUBU]],'3.10.2024'!D:D,'3.10.2024'!J:J)</f>
        <v>0</v>
      </c>
      <c r="AJ7" s="85">
        <f>Tabulka1[[#This Row],[TOP 3 (2)26]]+Tabulka1[[#This Row],[NETTO 20]]+Tabulka1[[#This Row],[BRUTTO 19    ]]</f>
        <v>29</v>
      </c>
      <c r="AK7" s="25">
        <f>Tabulka1[[#This Row],[Vinoř 3.10.24 CELKEM]]+Tabulka1[[#This Row],[Plzeň - Dýšina 19.9.24  CELKEM]]+Tabulka1[[#This Row],[Konopiště 2.8.24    CELKEM]]+Tabulka1[[#This Row],[Zbraslav 18.7.24 CELKEM]]+Tabulka1[[#This Row],[Pyšely 26.4.24 CELKEM]]</f>
        <v>206</v>
      </c>
      <c r="AL7" s="75" t="s">
        <v>154</v>
      </c>
    </row>
    <row r="8" spans="1:38" x14ac:dyDescent="0.25">
      <c r="A8" s="68" t="s">
        <v>75</v>
      </c>
      <c r="B8" s="44" t="s">
        <v>14</v>
      </c>
      <c r="C8" s="44">
        <v>12201691</v>
      </c>
      <c r="D8" s="33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5</v>
      </c>
      <c r="E8" s="27">
        <f>_xlfn.XLOOKUP(Tabulka1[[#This Row],[ČÍSLO CLUBU]],'26.4.2024'!D:D,'26.4.2024'!G:G)</f>
        <v>13</v>
      </c>
      <c r="F8" s="27">
        <f>_xlfn.XLOOKUP(Tabulka1[[#This Row],[ČÍSLO CLUBU]],'26.4.2024'!D:D,'26.4.2024'!I:I)</f>
        <v>28</v>
      </c>
      <c r="G8" s="27">
        <f>_xlfn.XLOOKUP(Tabulka1[[#This Row],[ČÍSLO CLUBU]],'26.4.2024'!D:D,'26.4.2024'!J:J)</f>
        <v>0</v>
      </c>
      <c r="H8" s="84">
        <f>Tabulka1[[#This Row],[TOP 3]]+Tabulka1[[#This Row],[NETTO]]+Tabulka1[[#This Row],[BRUTTO ]]</f>
        <v>41</v>
      </c>
      <c r="I8" s="27">
        <f>_xlfn.XLOOKUP(Tabulka1[[#This Row],[ČÍSLO CLUBU]],'23.5.2024'!D:D,'23.5.2024'!G:G)</f>
        <v>5</v>
      </c>
      <c r="J8" s="27">
        <f>_xlfn.XLOOKUP(Tabulka1[[#This Row],[ČÍSLO CLUBU]],'23.5.2024'!D:D,'23.5.2024'!I:I)</f>
        <v>22</v>
      </c>
      <c r="K8" s="27">
        <f>_xlfn.XLOOKUP(Tabulka1[[#This Row],[ČÍSLO CLUBU]],'23.5.2024'!D:D,'23.5.2024'!J:J)</f>
        <v>0</v>
      </c>
      <c r="L8" s="83">
        <f>Tabulka1[[#This Row],[TOP 3 (2)]]+Tabulka1[[#This Row],[NETTO2]]+Tabulka1[[#This Row],[BRUTTO]]</f>
        <v>27</v>
      </c>
      <c r="M8" s="28"/>
      <c r="N8" s="27"/>
      <c r="O8" s="27"/>
      <c r="P8" s="29"/>
      <c r="Q8" s="27">
        <f>_xlfn.XLOOKUP(Tabulka1[[#This Row],[ČÍSLO CLUBU]],'18.7.2024'!D:D,'18.7.2024'!G:G)</f>
        <v>18</v>
      </c>
      <c r="R8" s="27">
        <f>_xlfn.XLOOKUP(Tabulka1[[#This Row],[ČÍSLO CLUBU]],'18.7.2024'!D:D,'18.7.2024'!I:I)</f>
        <v>35</v>
      </c>
      <c r="S8" s="27">
        <f>_xlfn.XLOOKUP(Tabulka1[[#This Row],[ČÍSLO CLUBU]],'18.7.2024'!D:D,'18.7.2024'!J:J)</f>
        <v>0</v>
      </c>
      <c r="T8" s="83">
        <f>Tabulka1[[#This Row],[TOP 3 (2)22]]+Tabulka1[[#This Row],[NETTO    8]]+Tabulka1[[#This Row],[BRUTTO 7]]</f>
        <v>53</v>
      </c>
      <c r="U8" s="28">
        <f>_xlfn.XLOOKUP(Tabulka1[[#This Row],[ČÍSLO CLUBU]],'2.8.2024'!D:D,'2.8.2024'!G:G)</f>
        <v>13</v>
      </c>
      <c r="V8" s="27">
        <f>_xlfn.XLOOKUP(Tabulka1[[#This Row],[ČÍSLO CLUBU]],'2.8.2024'!D:D,'2.8.2024'!I:I)</f>
        <v>31</v>
      </c>
      <c r="W8" s="27">
        <f>_xlfn.XLOOKUP(Tabulka1[[#This Row],[ČÍSLO CLUBU]],'2.8.2024'!D:D,'2.8.2024'!J:J)</f>
        <v>0</v>
      </c>
      <c r="X8" s="84">
        <f>Tabulka1[[#This Row],[TOP 3 (2)23]]+Tabulka1[[#This Row],[NETTO 11]]+Tabulka1[[#This Row],[BRUTTO 10 x 2]]</f>
        <v>44</v>
      </c>
      <c r="Y8" s="27"/>
      <c r="Z8" s="27"/>
      <c r="AA8" s="27"/>
      <c r="AB8" s="27"/>
      <c r="AC8" s="10">
        <f>_xlfn.XLOOKUP(Tabulka1[[#This Row],[ČÍSLO CLUBU]],'19.9.2024 Dýšina'!D:D,'19.9.2024 Dýšina'!K:K)</f>
        <v>14</v>
      </c>
      <c r="AD8" s="4">
        <f>_xlfn.XLOOKUP(Tabulka1[[#This Row],[ČÍSLO CLUBU]],'19.9.2024 Dýšina'!D:D,'19.9.2024 Dýšina'!I:I)</f>
        <v>19</v>
      </c>
      <c r="AE8" s="4">
        <f>_xlfn.XLOOKUP(Tabulka1[[#This Row],[ČÍSLO CLUBU]],'19.9.2024 Dýšina'!D:D,'19.9.2024 Dýšina'!J:J)</f>
        <v>0</v>
      </c>
      <c r="AF8" s="82">
        <f>Tabulka1[[#This Row],[TOP 3 (2)25]]+Tabulka1[[#This Row],[NETTO 17]]+Tabulka1[[#This Row],[BRUTTO  x2]]</f>
        <v>33</v>
      </c>
      <c r="AK8" s="30">
        <f>Tabulka1[[#This Row],[Plzeň - Dýšina 19.9.24  CELKEM]]+Tabulka1[[#This Row],[Konopiště 2.8.24    CELKEM]]+Tabulka1[[#This Row],[Zbraslav 18.7.24 CELKEM]]+Tabulka1[[#This Row],[Kácov 23.5.24            CELKEM]]+Tabulka1[[#This Row],[Pyšely 26.4.24 CELKEM]]</f>
        <v>198</v>
      </c>
      <c r="AL8" s="75" t="s">
        <v>173</v>
      </c>
    </row>
    <row r="9" spans="1:38" x14ac:dyDescent="0.25">
      <c r="A9" s="68" t="s">
        <v>73</v>
      </c>
      <c r="B9" s="44" t="s">
        <v>4</v>
      </c>
      <c r="C9" s="44">
        <v>1200926</v>
      </c>
      <c r="D9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4</v>
      </c>
      <c r="E9" s="4">
        <f>_xlfn.XLOOKUP(Tabulka1[[#This Row],[ČÍSLO CLUBU]],'26.4.2024'!D:D,'26.4.2024'!G:G)</f>
        <v>14</v>
      </c>
      <c r="F9" s="4">
        <f>_xlfn.XLOOKUP(Tabulka1[[#This Row],[ČÍSLO CLUBU]],'26.4.2024'!D:D,'26.4.2024'!I:I)</f>
        <v>23</v>
      </c>
      <c r="G9" s="4">
        <f>_xlfn.XLOOKUP(Tabulka1[[#This Row],[ČÍSLO CLUBU]],'26.4.2024'!D:D,'26.4.2024'!J:J)</f>
        <v>0</v>
      </c>
      <c r="H9" s="11">
        <f>Tabulka1[[#This Row],[TOP 3]]+Tabulka1[[#This Row],[NETTO]]+Tabulka1[[#This Row],[BRUTTO ]]</f>
        <v>37</v>
      </c>
      <c r="I9" s="4">
        <f>_xlfn.XLOOKUP(Tabulka1[[#This Row],[ČÍSLO CLUBU]],'23.5.2024'!D:D,'23.5.2024'!G:G)</f>
        <v>12</v>
      </c>
      <c r="J9" s="4">
        <f>_xlfn.XLOOKUP(Tabulka1[[#This Row],[ČÍSLO CLUBU]],'23.5.2024'!D:D,'23.5.2024'!I:I)</f>
        <v>25</v>
      </c>
      <c r="K9" s="4">
        <f>_xlfn.XLOOKUP(Tabulka1[[#This Row],[ČÍSLO CLUBU]],'23.5.2024'!D:D,'23.5.2024'!J:J)</f>
        <v>0</v>
      </c>
      <c r="L9" s="4">
        <f>Tabulka1[[#This Row],[TOP 3 (2)]]+Tabulka1[[#This Row],[NETTO2]]+Tabulka1[[#This Row],[BRUTTO]]</f>
        <v>37</v>
      </c>
      <c r="M9" s="10"/>
      <c r="P9" s="11"/>
      <c r="Q9" s="4">
        <f>_xlfn.XLOOKUP(Tabulka1[[#This Row],[ČÍSLO CLUBU]],'18.7.2024'!D:D,'18.7.2024'!G:G)</f>
        <v>22</v>
      </c>
      <c r="R9" s="4">
        <f>_xlfn.XLOOKUP(Tabulka1[[#This Row],[ČÍSLO CLUBU]],'18.7.2024'!D:D,'18.7.2024'!I:I)</f>
        <v>34</v>
      </c>
      <c r="S9" s="4">
        <f>_xlfn.XLOOKUP(Tabulka1[[#This Row],[ČÍSLO CLUBU]],'18.7.2024'!D:D,'18.7.2024'!J:J)</f>
        <v>0</v>
      </c>
      <c r="T9" s="4">
        <f>Tabulka1[[#This Row],[TOP 3 (2)22]]+Tabulka1[[#This Row],[NETTO    8]]+Tabulka1[[#This Row],[BRUTTO 7]]</f>
        <v>56</v>
      </c>
      <c r="U9" s="10"/>
      <c r="X9" s="11"/>
      <c r="Y9" s="4">
        <f>_xlfn.XLOOKUP(Tabulka1[[#This Row],[ČÍSLO CLUBU]],'29.8.2024 Karlštejn'!D:D,'29.8.2024 Karlštejn'!K:K)</f>
        <v>44</v>
      </c>
      <c r="Z9" s="4">
        <f>_xlfn.XLOOKUP(Tabulka1[[#This Row],[ČÍSLO CLUBU]],'29.8.2024 Karlštejn'!D:D,'29.8.2024 Karlštejn'!I:I)</f>
        <v>36</v>
      </c>
      <c r="AA9" s="4">
        <f>_xlfn.XLOOKUP(Tabulka1[[#This Row],[ČÍSLO CLUBU]],'29.8.2024 Karlštejn'!D:D,'29.8.2024 Karlštejn'!J:J)</f>
        <v>0</v>
      </c>
      <c r="AB9" s="4">
        <f>Tabulka1[[#This Row],[TOP 3 (2)24]]+Tabulka1[[#This Row],[NETTO 14]]+Tabulka1[[#This Row],[BRUTTO x2]]</f>
        <v>80</v>
      </c>
      <c r="AC9" s="10"/>
      <c r="AF9" s="11"/>
      <c r="AK9" s="25"/>
      <c r="AL9" s="75"/>
    </row>
    <row r="10" spans="1:38" x14ac:dyDescent="0.25">
      <c r="A10" s="68" t="s">
        <v>93</v>
      </c>
      <c r="B10" s="44" t="s">
        <v>1</v>
      </c>
      <c r="C10" s="44">
        <v>15400129</v>
      </c>
      <c r="D10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4</v>
      </c>
      <c r="E10" s="4">
        <f>_xlfn.XLOOKUP(Tabulka1[[#This Row],[ČÍSLO CLUBU]],'26.4.2024'!D:D,'26.4.2024'!G:G)</f>
        <v>2</v>
      </c>
      <c r="F10" s="4">
        <f>_xlfn.XLOOKUP(Tabulka1[[#This Row],[ČÍSLO CLUBU]],'26.4.2024'!D:D,'26.4.2024'!I:I)</f>
        <v>23</v>
      </c>
      <c r="G10" s="4">
        <f>_xlfn.XLOOKUP(Tabulka1[[#This Row],[ČÍSLO CLUBU]],'26.4.2024'!D:D,'26.4.2024'!J:J)</f>
        <v>20</v>
      </c>
      <c r="H10" s="11">
        <f>Tabulka1[[#This Row],[TOP 3]]+Tabulka1[[#This Row],[NETTO]]+Tabulka1[[#This Row],[BRUTTO ]]</f>
        <v>45</v>
      </c>
      <c r="I10" s="4">
        <f>_xlfn.XLOOKUP(Tabulka1[[#This Row],[ČÍSLO CLUBU]],'23.5.2024'!D:D,'23.5.2024'!G:G)</f>
        <v>3</v>
      </c>
      <c r="J10" s="4">
        <f>_xlfn.XLOOKUP(Tabulka1[[#This Row],[ČÍSLO CLUBU]],'23.5.2024'!D:D,'23.5.2024'!I:I)</f>
        <v>28</v>
      </c>
      <c r="K10" s="4">
        <f>_xlfn.XLOOKUP(Tabulka1[[#This Row],[ČÍSLO CLUBU]],'23.5.2024'!D:D,'23.5.2024'!J:J)</f>
        <v>0</v>
      </c>
      <c r="L10" s="4">
        <f>Tabulka1[[#This Row],[TOP 3 (2)]]+Tabulka1[[#This Row],[NETTO2]]+Tabulka1[[#This Row],[BRUTTO]]</f>
        <v>31</v>
      </c>
      <c r="M10" s="10">
        <f>_xlfn.XLOOKUP(Tabulka1[[#This Row],[ČÍSLO CLUBU]],'23.6.2024'!D:D,'23.6.2024'!G:G)</f>
        <v>3</v>
      </c>
      <c r="N10" s="4">
        <f>_xlfn.XLOOKUP(Tabulka1[[#This Row],[ČÍSLO CLUBU]],'23.6.2024'!D:D,'23.6.2024'!I:I)</f>
        <v>28</v>
      </c>
      <c r="O10" s="4">
        <f>_xlfn.XLOOKUP(Tabulka1[[#This Row],[ČÍSLO CLUBU]],'23.6.2024'!D:D,'23.6.2024'!J:J)</f>
        <v>0</v>
      </c>
      <c r="P10" s="11">
        <f>Tabulka1[[#This Row],[TOP 3 (2)2]]+Tabulka1[[#This Row],[NETTO    5]]+Tabulka1[[#This Row],[BRUTTO 4 ]]</f>
        <v>31</v>
      </c>
      <c r="U10" s="10"/>
      <c r="X10" s="11"/>
      <c r="Y10" s="4">
        <f>_xlfn.XLOOKUP(Tabulka1[[#This Row],[ČÍSLO CLUBU]],'29.8.2024 Karlštejn'!D:D,'29.8.2024 Karlštejn'!K:K)</f>
        <v>14</v>
      </c>
      <c r="Z10" s="4">
        <f>_xlfn.XLOOKUP(Tabulka1[[#This Row],[ČÍSLO CLUBU]],'29.8.2024 Karlštejn'!D:D,'29.8.2024 Karlštejn'!I:I)</f>
        <v>32</v>
      </c>
      <c r="AA10" s="4">
        <f>_xlfn.XLOOKUP(Tabulka1[[#This Row],[ČÍSLO CLUBU]],'29.8.2024 Karlštejn'!D:D,'29.8.2024 Karlštejn'!J:J)</f>
        <v>0</v>
      </c>
      <c r="AB10" s="4">
        <f>Tabulka1[[#This Row],[TOP 3 (2)24]]+Tabulka1[[#This Row],[NETTO 14]]+Tabulka1[[#This Row],[BRUTTO x2]]</f>
        <v>46</v>
      </c>
      <c r="AC10" s="10"/>
      <c r="AF10" s="11"/>
      <c r="AK10" s="25"/>
      <c r="AL10" s="75"/>
    </row>
    <row r="11" spans="1:38" x14ac:dyDescent="0.25">
      <c r="A11" s="68" t="s">
        <v>100</v>
      </c>
      <c r="B11" s="44" t="s">
        <v>101</v>
      </c>
      <c r="C11" s="44">
        <v>1004958</v>
      </c>
      <c r="D11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4</v>
      </c>
      <c r="H11" s="11"/>
      <c r="I11" s="4">
        <f>_xlfn.XLOOKUP(Tabulka1[[#This Row],[ČÍSLO CLUBU]],'23.5.2024'!D:D,'23.5.2024'!G:G)</f>
        <v>10</v>
      </c>
      <c r="J11" s="4">
        <f>_xlfn.XLOOKUP(Tabulka1[[#This Row],[ČÍSLO CLUBU]],'23.5.2024'!D:D,'23.5.2024'!I:I)</f>
        <v>37</v>
      </c>
      <c r="K11" s="4">
        <f>_xlfn.XLOOKUP(Tabulka1[[#This Row],[ČÍSLO CLUBU]],'23.5.2024'!D:D,'23.5.2024'!J:J)</f>
        <v>0</v>
      </c>
      <c r="L11" s="4">
        <f>Tabulka1[[#This Row],[TOP 3 (2)]]+Tabulka1[[#This Row],[NETTO2]]+Tabulka1[[#This Row],[BRUTTO]]</f>
        <v>47</v>
      </c>
      <c r="M11" s="10"/>
      <c r="P11" s="11"/>
      <c r="U11" s="10"/>
      <c r="X11" s="11"/>
      <c r="Y11" s="4">
        <f>_xlfn.XLOOKUP(Tabulka1[[#This Row],[ČÍSLO CLUBU]],'29.8.2024 Karlštejn'!D:D,'29.8.2024 Karlštejn'!K:K)</f>
        <v>22</v>
      </c>
      <c r="Z11" s="4">
        <f>_xlfn.XLOOKUP(Tabulka1[[#This Row],[ČÍSLO CLUBU]],'29.8.2024 Karlštejn'!D:D,'29.8.2024 Karlštejn'!I:I)</f>
        <v>37</v>
      </c>
      <c r="AA11" s="4">
        <f>_xlfn.XLOOKUP(Tabulka1[[#This Row],[ČÍSLO CLUBU]],'29.8.2024 Karlštejn'!D:D,'29.8.2024 Karlštejn'!J:J)</f>
        <v>20</v>
      </c>
      <c r="AB11" s="4">
        <f>Tabulka1[[#This Row],[TOP 3 (2)24]]+Tabulka1[[#This Row],[NETTO 14]]+Tabulka1[[#This Row],[BRUTTO x2]]</f>
        <v>79</v>
      </c>
      <c r="AC11" s="10">
        <f>_xlfn.XLOOKUP(Tabulka1[[#This Row],[ČÍSLO CLUBU]],'19.9.2024 Dýšina'!D:D,'19.9.2024 Dýšina'!K:K)</f>
        <v>22</v>
      </c>
      <c r="AD11" s="4">
        <f>_xlfn.XLOOKUP(Tabulka1[[#This Row],[ČÍSLO CLUBU]],'19.9.2024 Dýšina'!D:D,'19.9.2024 Dýšina'!I:I)</f>
        <v>34</v>
      </c>
      <c r="AE11" s="4">
        <f>_xlfn.XLOOKUP(Tabulka1[[#This Row],[ČÍSLO CLUBU]],'19.9.2024 Dýšina'!D:D,'19.9.2024 Dýšina'!J:J)</f>
        <v>20</v>
      </c>
      <c r="AF11" s="11">
        <f>Tabulka1[[#This Row],[TOP 3 (2)25]]+Tabulka1[[#This Row],[NETTO 17]]+Tabulka1[[#This Row],[BRUTTO  x2]]</f>
        <v>76</v>
      </c>
      <c r="AG11" s="4">
        <f>_xlfn.XLOOKUP(Tabulka1[[#This Row],[ČÍSLO CLUBU]],'3.10.2024'!D:D,'3.10.2024'!G:G)</f>
        <v>12</v>
      </c>
      <c r="AH11" s="4">
        <f>_xlfn.XLOOKUP(Tabulka1[[#This Row],[ČÍSLO CLUBU]],'3.10.2024'!D:D,'3.10.2024'!I:I)</f>
        <v>33</v>
      </c>
      <c r="AI11" s="4">
        <f>_xlfn.XLOOKUP(Tabulka1[[#This Row],[ČÍSLO CLUBU]],'3.10.2024'!D:D,'3.10.2024'!J:J)</f>
        <v>0</v>
      </c>
      <c r="AJ11" s="4">
        <f>Tabulka1[[#This Row],[TOP 3 (2)26]]+Tabulka1[[#This Row],[NETTO 20]]+Tabulka1[[#This Row],[BRUTTO 19    ]]</f>
        <v>45</v>
      </c>
      <c r="AK11" s="25"/>
      <c r="AL11" s="75"/>
    </row>
    <row r="12" spans="1:38" x14ac:dyDescent="0.25">
      <c r="A12" s="68" t="s">
        <v>68</v>
      </c>
      <c r="B12" s="44" t="s">
        <v>0</v>
      </c>
      <c r="C12" s="44">
        <v>18000940</v>
      </c>
      <c r="D12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3</v>
      </c>
      <c r="E12" s="4">
        <f>_xlfn.XLOOKUP(Tabulka1[[#This Row],[ČÍSLO CLUBU]],'26.4.2024'!D:D,'26.4.2024'!G:G)</f>
        <v>21</v>
      </c>
      <c r="F12" s="4">
        <f>_xlfn.XLOOKUP(Tabulka1[[#This Row],[ČÍSLO CLUBU]],'26.4.2024'!D:D,'26.4.2024'!I:I)</f>
        <v>35</v>
      </c>
      <c r="G12" s="4">
        <f>_xlfn.XLOOKUP(Tabulka1[[#This Row],[ČÍSLO CLUBU]],'26.4.2024'!D:D,'26.4.2024'!J:J)</f>
        <v>0</v>
      </c>
      <c r="H12" s="11">
        <f>Tabulka1[[#This Row],[TOP 3]]+Tabulka1[[#This Row],[NETTO]]+Tabulka1[[#This Row],[BRUTTO ]]</f>
        <v>56</v>
      </c>
      <c r="I12" s="4">
        <f>_xlfn.XLOOKUP(Tabulka1[[#This Row],[ČÍSLO CLUBU]],'23.5.2024'!D:D,'23.5.2024'!G:G)</f>
        <v>22</v>
      </c>
      <c r="J12" s="4">
        <f>_xlfn.XLOOKUP(Tabulka1[[#This Row],[ČÍSLO CLUBU]],'23.5.2024'!D:D,'23.5.2024'!I:I)</f>
        <v>37</v>
      </c>
      <c r="K12" s="4">
        <f>_xlfn.XLOOKUP(Tabulka1[[#This Row],[ČÍSLO CLUBU]],'23.5.2024'!D:D,'23.5.2024'!J:J)</f>
        <v>0</v>
      </c>
      <c r="L12" s="4">
        <f>Tabulka1[[#This Row],[TOP 3 (2)]]+Tabulka1[[#This Row],[NETTO2]]+Tabulka1[[#This Row],[BRUTTO]]</f>
        <v>59</v>
      </c>
      <c r="M12" s="10"/>
      <c r="P12" s="11"/>
      <c r="U12" s="10">
        <f>_xlfn.XLOOKUP(Tabulka1[[#This Row],[ČÍSLO CLUBU]],'2.8.2024'!D:D,'2.8.2024'!G:G)</f>
        <v>24</v>
      </c>
      <c r="V12" s="4">
        <f>_xlfn.XLOOKUP(Tabulka1[[#This Row],[ČÍSLO CLUBU]],'2.8.2024'!D:D,'2.8.2024'!I:I)</f>
        <v>38</v>
      </c>
      <c r="W12" s="4">
        <f>_xlfn.XLOOKUP(Tabulka1[[#This Row],[ČÍSLO CLUBU]],'2.8.2024'!D:D,'2.8.2024'!J:J)</f>
        <v>20</v>
      </c>
      <c r="X12" s="11">
        <f>Tabulka1[[#This Row],[TOP 3 (2)23]]+Tabulka1[[#This Row],[NETTO 11]]+Tabulka1[[#This Row],[BRUTTO 10 x 2]]</f>
        <v>82</v>
      </c>
      <c r="AC12" s="10"/>
      <c r="AF12" s="11"/>
      <c r="AK12" s="25"/>
      <c r="AL12" s="75"/>
    </row>
    <row r="13" spans="1:38" x14ac:dyDescent="0.25">
      <c r="A13" s="68" t="s">
        <v>105</v>
      </c>
      <c r="B13" s="44" t="s">
        <v>3</v>
      </c>
      <c r="C13" s="44">
        <v>16403522</v>
      </c>
      <c r="D13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3</v>
      </c>
      <c r="H13" s="11"/>
      <c r="I13" s="4">
        <f>_xlfn.XLOOKUP(Tabulka1[[#This Row],[ČÍSLO CLUBU]],'23.5.2024'!D:D,'23.5.2024'!G:G)</f>
        <v>8</v>
      </c>
      <c r="J13" s="4">
        <f>_xlfn.XLOOKUP(Tabulka1[[#This Row],[ČÍSLO CLUBU]],'23.5.2024'!D:D,'23.5.2024'!I:I)</f>
        <v>19</v>
      </c>
      <c r="K13" s="4">
        <f>_xlfn.XLOOKUP(Tabulka1[[#This Row],[ČÍSLO CLUBU]],'23.5.2024'!D:D,'23.5.2024'!J:J)</f>
        <v>0</v>
      </c>
      <c r="L13" s="4">
        <f>Tabulka1[[#This Row],[TOP 3 (2)]]+Tabulka1[[#This Row],[NETTO2]]+Tabulka1[[#This Row],[BRUTTO]]</f>
        <v>27</v>
      </c>
      <c r="M13" s="10">
        <f>_xlfn.XLOOKUP(Tabulka1[[#This Row],[ČÍSLO CLUBU]],'23.6.2024'!D:D,'23.6.2024'!G:G)</f>
        <v>21</v>
      </c>
      <c r="N13" s="4">
        <f>_xlfn.XLOOKUP(Tabulka1[[#This Row],[ČÍSLO CLUBU]],'23.6.2024'!D:D,'23.6.2024'!I:I)</f>
        <v>38</v>
      </c>
      <c r="O13" s="4">
        <f>_xlfn.XLOOKUP(Tabulka1[[#This Row],[ČÍSLO CLUBU]],'23.6.2024'!D:D,'23.6.2024'!J:J)</f>
        <v>30</v>
      </c>
      <c r="P13" s="11">
        <f>Tabulka1[[#This Row],[TOP 3 (2)2]]+Tabulka1[[#This Row],[NETTO    5]]+Tabulka1[[#This Row],[BRUTTO 4 ]]</f>
        <v>89</v>
      </c>
      <c r="U13" s="10">
        <f>_xlfn.XLOOKUP(Tabulka1[[#This Row],[ČÍSLO CLUBU]],'2.8.2024'!D:D,'2.8.2024'!G:G)</f>
        <v>19</v>
      </c>
      <c r="V13" s="4">
        <f>_xlfn.XLOOKUP(Tabulka1[[#This Row],[ČÍSLO CLUBU]],'2.8.2024'!D:D,'2.8.2024'!I:I)</f>
        <v>36</v>
      </c>
      <c r="W13" s="4">
        <f>_xlfn.XLOOKUP(Tabulka1[[#This Row],[ČÍSLO CLUBU]],'2.8.2024'!D:D,'2.8.2024'!J:J)</f>
        <v>0</v>
      </c>
      <c r="X13" s="11">
        <f>Tabulka1[[#This Row],[TOP 3 (2)23]]+Tabulka1[[#This Row],[NETTO 11]]+Tabulka1[[#This Row],[BRUTTO 10 x 2]]</f>
        <v>55</v>
      </c>
      <c r="AC13" s="10"/>
      <c r="AF13" s="11"/>
      <c r="AK13" s="25"/>
      <c r="AL13" s="75"/>
    </row>
    <row r="14" spans="1:38" x14ac:dyDescent="0.25">
      <c r="A14" s="68" t="s">
        <v>91</v>
      </c>
      <c r="B14" s="44" t="s">
        <v>4</v>
      </c>
      <c r="C14" s="44">
        <v>1201312</v>
      </c>
      <c r="D14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3</v>
      </c>
      <c r="E14" s="4">
        <f>_xlfn.XLOOKUP(Tabulka1[[#This Row],[ČÍSLO CLUBU]],'26.4.2024'!D:D,'26.4.2024'!G:G)</f>
        <v>4</v>
      </c>
      <c r="F14" s="4">
        <f>_xlfn.XLOOKUP(Tabulka1[[#This Row],[ČÍSLO CLUBU]],'26.4.2024'!D:D,'26.4.2024'!I:I)</f>
        <v>21</v>
      </c>
      <c r="G14" s="4">
        <f>_xlfn.XLOOKUP(Tabulka1[[#This Row],[ČÍSLO CLUBU]],'26.4.2024'!D:D,'26.4.2024'!J:J)</f>
        <v>0</v>
      </c>
      <c r="H14" s="11">
        <f>Tabulka1[[#This Row],[TOP 3]]+Tabulka1[[#This Row],[NETTO]]+Tabulka1[[#This Row],[BRUTTO ]]</f>
        <v>25</v>
      </c>
      <c r="M14" s="10">
        <v>0</v>
      </c>
      <c r="N14" s="4">
        <v>0</v>
      </c>
      <c r="O14" s="4">
        <v>0</v>
      </c>
      <c r="P14" s="11">
        <v>0</v>
      </c>
      <c r="U14" s="10"/>
      <c r="X14" s="11"/>
      <c r="Y14" s="4">
        <v>0</v>
      </c>
      <c r="Z14" s="4">
        <v>0</v>
      </c>
      <c r="AA14" s="4">
        <v>0</v>
      </c>
      <c r="AB14" s="4">
        <v>0</v>
      </c>
      <c r="AC14" s="10"/>
      <c r="AF14" s="11"/>
      <c r="AK14" s="25"/>
      <c r="AL14" s="75"/>
    </row>
    <row r="15" spans="1:38" x14ac:dyDescent="0.25">
      <c r="A15" s="68" t="s">
        <v>134</v>
      </c>
      <c r="B15" s="44" t="s">
        <v>18</v>
      </c>
      <c r="C15" s="44">
        <v>13900004</v>
      </c>
      <c r="D15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3</v>
      </c>
      <c r="H15" s="11"/>
      <c r="M15" s="10">
        <f>_xlfn.XLOOKUP(Tabulka1[[#This Row],[ČÍSLO CLUBU]],'23.6.2024'!D:D,'23.6.2024'!G:G)</f>
        <v>2</v>
      </c>
      <c r="N15" s="4">
        <f>_xlfn.XLOOKUP(Tabulka1[[#This Row],[ČÍSLO CLUBU]],'23.6.2024'!D:D,'23.6.2024'!I:I)</f>
        <v>20</v>
      </c>
      <c r="O15" s="4">
        <f>_xlfn.XLOOKUP(Tabulka1[[#This Row],[ČÍSLO CLUBU]],'23.6.2024'!D:D,'23.6.2024'!J:J)</f>
        <v>0</v>
      </c>
      <c r="P15" s="11">
        <f>Tabulka1[[#This Row],[TOP 3 (2)2]]+Tabulka1[[#This Row],[NETTO    5]]+Tabulka1[[#This Row],[BRUTTO 4 ]]</f>
        <v>22</v>
      </c>
      <c r="Q15" s="4">
        <f>_xlfn.XLOOKUP(Tabulka1[[#This Row],[ČÍSLO CLUBU]],'18.7.2024'!D:D,'18.7.2024'!G:G)</f>
        <v>5</v>
      </c>
      <c r="R15" s="4">
        <f>_xlfn.XLOOKUP(Tabulka1[[#This Row],[ČÍSLO CLUBU]],'18.7.2024'!D:D,'18.7.2024'!I:I)</f>
        <v>25</v>
      </c>
      <c r="S15" s="4">
        <f>_xlfn.XLOOKUP(Tabulka1[[#This Row],[ČÍSLO CLUBU]],'18.7.2024'!D:D,'18.7.2024'!J:J)</f>
        <v>0</v>
      </c>
      <c r="T15" s="4">
        <f>Tabulka1[[#This Row],[TOP 3 (2)22]]+Tabulka1[[#This Row],[NETTO    8]]+Tabulka1[[#This Row],[BRUTTO 7]]</f>
        <v>30</v>
      </c>
      <c r="U15" s="10"/>
      <c r="X15" s="11"/>
      <c r="Y15" s="4">
        <f>_xlfn.XLOOKUP(Tabulka1[[#This Row],[ČÍSLO CLUBU]],'29.8.2024 Karlštejn'!D:D,'29.8.2024 Karlštejn'!K:K)</f>
        <v>14</v>
      </c>
      <c r="Z15" s="4">
        <f>_xlfn.XLOOKUP(Tabulka1[[#This Row],[ČÍSLO CLUBU]],'29.8.2024 Karlštejn'!D:D,'29.8.2024 Karlštejn'!I:I)</f>
        <v>32</v>
      </c>
      <c r="AA15" s="4">
        <f>_xlfn.XLOOKUP(Tabulka1[[#This Row],[ČÍSLO CLUBU]],'29.8.2024 Karlštejn'!D:D,'29.8.2024 Karlštejn'!J:J)</f>
        <v>10</v>
      </c>
      <c r="AB15" s="4">
        <f>Tabulka1[[#This Row],[TOP 3 (2)24]]+Tabulka1[[#This Row],[NETTO 14]]+Tabulka1[[#This Row],[BRUTTO x2]]</f>
        <v>56</v>
      </c>
      <c r="AC15" s="10"/>
      <c r="AF15" s="11"/>
      <c r="AK15" s="25"/>
      <c r="AL15" s="75"/>
    </row>
    <row r="16" spans="1:38" x14ac:dyDescent="0.25">
      <c r="A16" s="68" t="s">
        <v>130</v>
      </c>
      <c r="B16" s="44" t="s">
        <v>131</v>
      </c>
      <c r="C16" s="44">
        <v>8600298</v>
      </c>
      <c r="D16" s="33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3</v>
      </c>
      <c r="E16" s="27"/>
      <c r="F16" s="27"/>
      <c r="G16" s="27"/>
      <c r="H16" s="29"/>
      <c r="I16" s="27"/>
      <c r="J16" s="27"/>
      <c r="K16" s="27"/>
      <c r="L16" s="27"/>
      <c r="M16" s="28">
        <f>_xlfn.XLOOKUP(Tabulka1[[#This Row],[ČÍSLO CLUBU]],'23.6.2024'!D:D,'23.6.2024'!G:G)</f>
        <v>6</v>
      </c>
      <c r="N16" s="27">
        <f>_xlfn.XLOOKUP(Tabulka1[[#This Row],[ČÍSLO CLUBU]],'23.6.2024'!D:D,'23.6.2024'!I:I)</f>
        <v>30</v>
      </c>
      <c r="O16" s="27">
        <f>_xlfn.XLOOKUP(Tabulka1[[#This Row],[ČÍSLO CLUBU]],'23.6.2024'!D:D,'23.6.2024'!J:J)</f>
        <v>0</v>
      </c>
      <c r="P16" s="29">
        <f>Tabulka1[[#This Row],[TOP 3 (2)2]]+Tabulka1[[#This Row],[NETTO    5]]+Tabulka1[[#This Row],[BRUTTO 4 ]]</f>
        <v>36</v>
      </c>
      <c r="Q16" s="27">
        <f>_xlfn.XLOOKUP(Tabulka1[[#This Row],[ČÍSLO CLUBU]],'18.7.2024'!D:D,'18.7.2024'!G:G)</f>
        <v>9</v>
      </c>
      <c r="R16" s="27">
        <f>_xlfn.XLOOKUP(Tabulka1[[#This Row],[ČÍSLO CLUBU]],'18.7.2024'!D:D,'18.7.2024'!I:I)</f>
        <v>33</v>
      </c>
      <c r="S16" s="27">
        <f>_xlfn.XLOOKUP(Tabulka1[[#This Row],[ČÍSLO CLUBU]],'18.7.2024'!D:D,'18.7.2024'!J:J)</f>
        <v>0</v>
      </c>
      <c r="T16" s="27">
        <f>Tabulka1[[#This Row],[TOP 3 (2)22]]+Tabulka1[[#This Row],[NETTO    8]]+Tabulka1[[#This Row],[BRUTTO 7]]</f>
        <v>42</v>
      </c>
      <c r="U16" s="28"/>
      <c r="V16" s="27"/>
      <c r="W16" s="27"/>
      <c r="X16" s="29"/>
      <c r="Y16" s="27"/>
      <c r="Z16" s="27"/>
      <c r="AA16" s="27"/>
      <c r="AB16" s="27"/>
      <c r="AC16" s="10">
        <f>_xlfn.XLOOKUP(Tabulka1[[#This Row],[ČÍSLO CLUBU]],'19.9.2024 Dýšina'!D:D,'19.9.2024 Dýšina'!K:K)</f>
        <v>18</v>
      </c>
      <c r="AD16" s="4">
        <f>_xlfn.XLOOKUP(Tabulka1[[#This Row],[ČÍSLO CLUBU]],'19.9.2024 Dýšina'!D:D,'19.9.2024 Dýšina'!I:I)</f>
        <v>26</v>
      </c>
      <c r="AE16" s="4">
        <f>_xlfn.XLOOKUP(Tabulka1[[#This Row],[ČÍSLO CLUBU]],'19.9.2024 Dýšina'!D:D,'19.9.2024 Dýšina'!J:J)</f>
        <v>0</v>
      </c>
      <c r="AF16" s="11">
        <f>Tabulka1[[#This Row],[TOP 3 (2)25]]+Tabulka1[[#This Row],[NETTO 17]]+Tabulka1[[#This Row],[BRUTTO  x2]]</f>
        <v>44</v>
      </c>
      <c r="AK16" s="30"/>
      <c r="AL16" s="75"/>
    </row>
    <row r="17" spans="1:38" x14ac:dyDescent="0.25">
      <c r="A17" s="68" t="s">
        <v>84</v>
      </c>
      <c r="B17" s="44" t="s">
        <v>21</v>
      </c>
      <c r="C17" s="44">
        <v>900884</v>
      </c>
      <c r="D17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2</v>
      </c>
      <c r="E17" s="4">
        <f>_xlfn.XLOOKUP(Tabulka1[[#This Row],[ČÍSLO CLUBU]],'26.4.2024'!D:D,'26.4.2024'!G:G)</f>
        <v>10</v>
      </c>
      <c r="F17" s="4">
        <f>_xlfn.XLOOKUP(Tabulka1[[#This Row],[ČÍSLO CLUBU]],'26.4.2024'!D:D,'26.4.2024'!I:I)</f>
        <v>29</v>
      </c>
      <c r="G17" s="4">
        <f>_xlfn.XLOOKUP(Tabulka1[[#This Row],[ČÍSLO CLUBU]],'26.4.2024'!D:D,'26.4.2024'!J:J)</f>
        <v>0</v>
      </c>
      <c r="H17" s="11">
        <f>Tabulka1[[#This Row],[TOP 3]]+Tabulka1[[#This Row],[NETTO]]+Tabulka1[[#This Row],[BRUTTO ]]</f>
        <v>39</v>
      </c>
      <c r="M17" s="10">
        <f>_xlfn.XLOOKUP(Tabulka1[[#This Row],[ČÍSLO CLUBU]],'23.6.2024'!D:D,'23.6.2024'!G:G)</f>
        <v>7</v>
      </c>
      <c r="N17" s="4">
        <f>_xlfn.XLOOKUP(Tabulka1[[#This Row],[ČÍSLO CLUBU]],'23.6.2024'!D:D,'23.6.2024'!I:I)</f>
        <v>27</v>
      </c>
      <c r="O17" s="4">
        <f>_xlfn.XLOOKUP(Tabulka1[[#This Row],[ČÍSLO CLUBU]],'23.6.2024'!D:D,'23.6.2024'!J:J)</f>
        <v>0</v>
      </c>
      <c r="P17" s="11">
        <f>Tabulka1[[#This Row],[TOP 3 (2)2]]+Tabulka1[[#This Row],[NETTO    5]]+Tabulka1[[#This Row],[BRUTTO 4 ]]</f>
        <v>34</v>
      </c>
      <c r="U17" s="10"/>
      <c r="X17" s="11"/>
      <c r="AC17" s="10"/>
      <c r="AF17" s="11"/>
      <c r="AK17" s="25"/>
      <c r="AL17" s="75"/>
    </row>
    <row r="18" spans="1:38" x14ac:dyDescent="0.25">
      <c r="A18" s="68" t="s">
        <v>82</v>
      </c>
      <c r="B18" s="44" t="s">
        <v>15</v>
      </c>
      <c r="C18" s="44">
        <v>20500290</v>
      </c>
      <c r="D18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2</v>
      </c>
      <c r="E18" s="4">
        <f>_xlfn.XLOOKUP(Tabulka1[[#This Row],[ČÍSLO CLUBU]],'26.4.2024'!D:D,'26.4.2024'!G:G)</f>
        <v>12</v>
      </c>
      <c r="F18" s="4">
        <f>_xlfn.XLOOKUP(Tabulka1[[#This Row],[ČÍSLO CLUBU]],'26.4.2024'!D:D,'26.4.2024'!I:I)</f>
        <v>30</v>
      </c>
      <c r="G18" s="4">
        <f>_xlfn.XLOOKUP(Tabulka1[[#This Row],[ČÍSLO CLUBU]],'26.4.2024'!D:D,'26.4.2024'!J:J)</f>
        <v>10</v>
      </c>
      <c r="H18" s="11">
        <f>Tabulka1[[#This Row],[TOP 3]]+Tabulka1[[#This Row],[NETTO]]+Tabulka1[[#This Row],[BRUTTO ]]</f>
        <v>52</v>
      </c>
      <c r="M18" s="10"/>
      <c r="P18" s="11"/>
      <c r="U18" s="10">
        <f>_xlfn.XLOOKUP(Tabulka1[[#This Row],[ČÍSLO CLUBU]],'2.8.2024'!D:D,'2.8.2024'!G:G)</f>
        <v>7</v>
      </c>
      <c r="V18" s="4">
        <f>_xlfn.XLOOKUP(Tabulka1[[#This Row],[ČÍSLO CLUBU]],'2.8.2024'!D:D,'2.8.2024'!I:I)</f>
        <v>25</v>
      </c>
      <c r="W18" s="4">
        <f>_xlfn.XLOOKUP(Tabulka1[[#This Row],[ČÍSLO CLUBU]],'2.8.2024'!D:D,'2.8.2024'!J:J)</f>
        <v>0</v>
      </c>
      <c r="X18" s="11">
        <f>Tabulka1[[#This Row],[TOP 3 (2)23]]+Tabulka1[[#This Row],[NETTO 11]]+Tabulka1[[#This Row],[BRUTTO 10 x 2]]</f>
        <v>32</v>
      </c>
      <c r="AC18" s="10"/>
      <c r="AF18" s="11"/>
      <c r="AK18" s="25"/>
      <c r="AL18" s="75"/>
    </row>
    <row r="19" spans="1:38" x14ac:dyDescent="0.25">
      <c r="A19" s="68" t="s">
        <v>118</v>
      </c>
      <c r="B19" s="44" t="s">
        <v>2</v>
      </c>
      <c r="C19" s="44">
        <v>9808205</v>
      </c>
      <c r="D19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2</v>
      </c>
      <c r="H19" s="11"/>
      <c r="I19" s="4">
        <f>_xlfn.XLOOKUP(Tabulka1[[#This Row],[ČÍSLO CLUBU]],'23.5.2024'!D:D,'23.5.2024'!G:G)</f>
        <v>3</v>
      </c>
      <c r="J19" s="4">
        <f>_xlfn.XLOOKUP(Tabulka1[[#This Row],[ČÍSLO CLUBU]],'23.5.2024'!D:D,'23.5.2024'!I:I)</f>
        <v>30</v>
      </c>
      <c r="K19" s="4">
        <f>_xlfn.XLOOKUP(Tabulka1[[#This Row],[ČÍSLO CLUBU]],'23.5.2024'!D:D,'23.5.2024'!J:J)</f>
        <v>0</v>
      </c>
      <c r="L19" s="4">
        <f>Tabulka1[[#This Row],[TOP 3 (2)]]+Tabulka1[[#This Row],[NETTO2]]+Tabulka1[[#This Row],[BRUTTO]]</f>
        <v>33</v>
      </c>
      <c r="M19" s="10"/>
      <c r="P19" s="11"/>
      <c r="U19" s="10">
        <f>_xlfn.XLOOKUP(Tabulka1[[#This Row],[ČÍSLO CLUBU]],'2.8.2024'!D:D,'2.8.2024'!G:G)</f>
        <v>9</v>
      </c>
      <c r="V19" s="4">
        <f>_xlfn.XLOOKUP(Tabulka1[[#This Row],[ČÍSLO CLUBU]],'2.8.2024'!D:D,'2.8.2024'!I:I)</f>
        <v>33</v>
      </c>
      <c r="W19" s="4">
        <f>_xlfn.XLOOKUP(Tabulka1[[#This Row],[ČÍSLO CLUBU]],'2.8.2024'!D:D,'2.8.2024'!J:J)</f>
        <v>0</v>
      </c>
      <c r="X19" s="11">
        <f>Tabulka1[[#This Row],[TOP 3 (2)23]]+Tabulka1[[#This Row],[NETTO 11]]+Tabulka1[[#This Row],[BRUTTO 10 x 2]]</f>
        <v>42</v>
      </c>
      <c r="AC19" s="10"/>
      <c r="AF19" s="11"/>
      <c r="AK19" s="25"/>
      <c r="AL19" s="75"/>
    </row>
    <row r="20" spans="1:38" x14ac:dyDescent="0.25">
      <c r="A20" s="68" t="s">
        <v>139</v>
      </c>
      <c r="B20" s="44" t="s">
        <v>0</v>
      </c>
      <c r="C20" s="44">
        <v>18002928</v>
      </c>
      <c r="D20" s="33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2</v>
      </c>
      <c r="E20" s="27"/>
      <c r="F20" s="27"/>
      <c r="G20" s="27"/>
      <c r="H20" s="29"/>
      <c r="I20" s="27"/>
      <c r="J20" s="27"/>
      <c r="K20" s="27"/>
      <c r="L20" s="27"/>
      <c r="M20" s="28"/>
      <c r="N20" s="27"/>
      <c r="O20" s="27"/>
      <c r="P20" s="29"/>
      <c r="Q20" s="27">
        <f>_xlfn.XLOOKUP(Tabulka1[[#This Row],[ČÍSLO CLUBU]],'18.7.2024'!D:D,'18.7.2024'!G:G)</f>
        <v>18</v>
      </c>
      <c r="R20" s="27">
        <f>_xlfn.XLOOKUP(Tabulka1[[#This Row],[ČÍSLO CLUBU]],'18.7.2024'!D:D,'18.7.2024'!I:I)</f>
        <v>36</v>
      </c>
      <c r="S20" s="27">
        <f>_xlfn.XLOOKUP(Tabulka1[[#This Row],[ČÍSLO CLUBU]],'18.7.2024'!D:D,'18.7.2024'!J:J)</f>
        <v>0</v>
      </c>
      <c r="T20" s="27">
        <f>Tabulka1[[#This Row],[TOP 3 (2)22]]+Tabulka1[[#This Row],[NETTO    8]]+Tabulka1[[#This Row],[BRUTTO 7]]</f>
        <v>54</v>
      </c>
      <c r="U20" s="28"/>
      <c r="V20" s="27"/>
      <c r="W20" s="27"/>
      <c r="X20" s="29"/>
      <c r="Y20" s="27">
        <f>_xlfn.XLOOKUP(Tabulka1[[#This Row],[ČÍSLO CLUBU]],'29.8.2024 Karlštejn'!D:D,'29.8.2024 Karlštejn'!K:K)</f>
        <v>30</v>
      </c>
      <c r="Z20" s="27">
        <f>_xlfn.XLOOKUP(Tabulka1[[#This Row],[ČÍSLO CLUBU]],'29.8.2024 Karlštejn'!D:D,'29.8.2024 Karlštejn'!I:I)</f>
        <v>27</v>
      </c>
      <c r="AA20" s="27">
        <f>_xlfn.XLOOKUP(Tabulka1[[#This Row],[ČÍSLO CLUBU]],'29.8.2024 Karlštejn'!D:D,'29.8.2024 Karlštejn'!J:J)</f>
        <v>0</v>
      </c>
      <c r="AB20" s="27">
        <f>Tabulka1[[#This Row],[TOP 3 (2)24]]+Tabulka1[[#This Row],[NETTO 14]]+Tabulka1[[#This Row],[BRUTTO x2]]</f>
        <v>57</v>
      </c>
      <c r="AC20" s="10"/>
      <c r="AF20" s="11"/>
      <c r="AK20" s="30"/>
      <c r="AL20" s="75"/>
    </row>
    <row r="21" spans="1:38" x14ac:dyDescent="0.25">
      <c r="A21" s="68" t="s">
        <v>86</v>
      </c>
      <c r="B21" s="44" t="s">
        <v>3</v>
      </c>
      <c r="C21" s="44">
        <v>16400214</v>
      </c>
      <c r="D21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E21" s="4">
        <f>_xlfn.XLOOKUP(Tabulka1[[#This Row],[ČÍSLO CLUBU]],'26.4.2024'!D:D,'26.4.2024'!G:G)</f>
        <v>9</v>
      </c>
      <c r="F21" s="4">
        <f>_xlfn.XLOOKUP(Tabulka1[[#This Row],[ČÍSLO CLUBU]],'26.4.2024'!D:D,'26.4.2024'!I:I)</f>
        <v>28</v>
      </c>
      <c r="G21" s="4">
        <f>_xlfn.XLOOKUP(Tabulka1[[#This Row],[ČÍSLO CLUBU]],'26.4.2024'!D:D,'26.4.2024'!J:J)</f>
        <v>0</v>
      </c>
      <c r="H21" s="11">
        <f>Tabulka1[[#This Row],[TOP 3]]+Tabulka1[[#This Row],[NETTO]]+Tabulka1[[#This Row],[BRUTTO ]]</f>
        <v>37</v>
      </c>
      <c r="M21" s="10"/>
      <c r="P21" s="11"/>
      <c r="U21" s="10"/>
      <c r="X21" s="11"/>
      <c r="AC21" s="10"/>
      <c r="AF21" s="11"/>
      <c r="AK21" s="25"/>
      <c r="AL21" s="75"/>
    </row>
    <row r="22" spans="1:38" x14ac:dyDescent="0.25">
      <c r="A22" s="68" t="s">
        <v>97</v>
      </c>
      <c r="B22" s="44" t="s">
        <v>61</v>
      </c>
      <c r="C22" s="44">
        <v>2401561</v>
      </c>
      <c r="D22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H22" s="11"/>
      <c r="I22" s="4">
        <f>_xlfn.XLOOKUP(Tabulka1[[#This Row],[ČÍSLO CLUBU]],'23.5.2024'!D:D,'23.5.2024'!G:G)</f>
        <v>15</v>
      </c>
      <c r="J22" s="4">
        <f>_xlfn.XLOOKUP(Tabulka1[[#This Row],[ČÍSLO CLUBU]],'23.5.2024'!D:D,'23.5.2024'!I:I)</f>
        <v>32</v>
      </c>
      <c r="K22" s="4">
        <f>_xlfn.XLOOKUP(Tabulka1[[#This Row],[ČÍSLO CLUBU]],'23.5.2024'!D:D,'23.5.2024'!J:J)</f>
        <v>0</v>
      </c>
      <c r="L22" s="4">
        <f>Tabulka1[[#This Row],[TOP 3 (2)]]+Tabulka1[[#This Row],[NETTO2]]+Tabulka1[[#This Row],[BRUTTO]]</f>
        <v>47</v>
      </c>
      <c r="M22" s="10"/>
      <c r="P22" s="11"/>
      <c r="U22" s="10"/>
      <c r="X22" s="11"/>
      <c r="AC22" s="10"/>
      <c r="AF22" s="11"/>
      <c r="AK22" s="25"/>
      <c r="AL22" s="75"/>
    </row>
    <row r="23" spans="1:38" x14ac:dyDescent="0.25">
      <c r="A23" s="68" t="s">
        <v>80</v>
      </c>
      <c r="B23" s="44" t="s">
        <v>5</v>
      </c>
      <c r="C23" s="44">
        <v>5000447</v>
      </c>
      <c r="D23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E23" s="4">
        <f>_xlfn.XLOOKUP(Tabulka1[[#This Row],[ČÍSLO CLUBU]],'26.4.2024'!D:D,'26.4.2024'!G:G)</f>
        <v>12</v>
      </c>
      <c r="F23" s="4">
        <f>_xlfn.XLOOKUP(Tabulka1[[#This Row],[ČÍSLO CLUBU]],'26.4.2024'!D:D,'26.4.2024'!I:I)</f>
        <v>26</v>
      </c>
      <c r="G23" s="4">
        <f>_xlfn.XLOOKUP(Tabulka1[[#This Row],[ČÍSLO CLUBU]],'26.4.2024'!D:D,'26.4.2024'!J:J)</f>
        <v>0</v>
      </c>
      <c r="H23" s="11">
        <f>Tabulka1[[#This Row],[TOP 3]]+Tabulka1[[#This Row],[NETTO]]+Tabulka1[[#This Row],[BRUTTO ]]</f>
        <v>38</v>
      </c>
      <c r="M23" s="10"/>
      <c r="P23" s="11"/>
      <c r="U23" s="10"/>
      <c r="X23" s="11"/>
      <c r="AC23" s="10"/>
      <c r="AF23" s="11"/>
      <c r="AK23" s="25"/>
      <c r="AL23" s="75"/>
    </row>
    <row r="24" spans="1:38" x14ac:dyDescent="0.25">
      <c r="A24" s="68" t="s">
        <v>88</v>
      </c>
      <c r="B24" s="44" t="s">
        <v>2</v>
      </c>
      <c r="C24" s="44">
        <v>9808286</v>
      </c>
      <c r="D24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E24" s="4">
        <f>_xlfn.XLOOKUP(Tabulka1[[#This Row],[ČÍSLO CLUBU]],'26.4.2024'!D:D,'26.4.2024'!G:G)</f>
        <v>7</v>
      </c>
      <c r="F24" s="4">
        <f>_xlfn.XLOOKUP(Tabulka1[[#This Row],[ČÍSLO CLUBU]],'26.4.2024'!D:D,'26.4.2024'!I:I)</f>
        <v>30</v>
      </c>
      <c r="G24" s="4">
        <f>_xlfn.XLOOKUP(Tabulka1[[#This Row],[ČÍSLO CLUBU]],'26.4.2024'!D:D,'26.4.2024'!J:J)</f>
        <v>30</v>
      </c>
      <c r="H24" s="11">
        <f>Tabulka1[[#This Row],[TOP 3]]+Tabulka1[[#This Row],[NETTO]]+Tabulka1[[#This Row],[BRUTTO ]]</f>
        <v>67</v>
      </c>
      <c r="M24" s="10"/>
      <c r="P24" s="11"/>
      <c r="U24" s="10"/>
      <c r="X24" s="11"/>
      <c r="AC24" s="10"/>
      <c r="AF24" s="11"/>
      <c r="AK24" s="25"/>
      <c r="AL24" s="75"/>
    </row>
    <row r="25" spans="1:38" x14ac:dyDescent="0.25">
      <c r="A25" s="68" t="s">
        <v>90</v>
      </c>
      <c r="B25" s="44" t="s">
        <v>6</v>
      </c>
      <c r="C25" s="44">
        <v>7806884</v>
      </c>
      <c r="D25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E25" s="4">
        <f>_xlfn.XLOOKUP(Tabulka1[[#This Row],[ČÍSLO CLUBU]],'26.4.2024'!D:D,'26.4.2024'!G:G)</f>
        <v>7</v>
      </c>
      <c r="F25" s="4">
        <f>_xlfn.XLOOKUP(Tabulka1[[#This Row],[ČÍSLO CLUBU]],'26.4.2024'!D:D,'26.4.2024'!I:I)</f>
        <v>27</v>
      </c>
      <c r="G25" s="4">
        <f>_xlfn.XLOOKUP(Tabulka1[[#This Row],[ČÍSLO CLUBU]],'26.4.2024'!D:D,'26.4.2024'!J:J)</f>
        <v>0</v>
      </c>
      <c r="H25" s="11">
        <f>Tabulka1[[#This Row],[TOP 3]]+Tabulka1[[#This Row],[NETTO]]+Tabulka1[[#This Row],[BRUTTO ]]</f>
        <v>34</v>
      </c>
      <c r="M25" s="10"/>
      <c r="P25" s="11"/>
      <c r="U25" s="10"/>
      <c r="X25" s="11"/>
      <c r="AC25" s="10"/>
      <c r="AF25" s="11"/>
      <c r="AK25" s="25"/>
      <c r="AL25" s="75"/>
    </row>
    <row r="26" spans="1:38" x14ac:dyDescent="0.25">
      <c r="A26" s="68" t="s">
        <v>125</v>
      </c>
      <c r="B26" s="44" t="s">
        <v>20</v>
      </c>
      <c r="C26" s="44">
        <v>302272</v>
      </c>
      <c r="D26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H26" s="11"/>
      <c r="M26" s="10">
        <f>_xlfn.XLOOKUP(Tabulka1[[#This Row],[ČÍSLO CLUBU]],'23.6.2024'!D:D,'23.6.2024'!G:G)</f>
        <v>10</v>
      </c>
      <c r="N26" s="4">
        <f>_xlfn.XLOOKUP(Tabulka1[[#This Row],[ČÍSLO CLUBU]],'23.6.2024'!D:D,'23.6.2024'!I:I)</f>
        <v>34</v>
      </c>
      <c r="O26" s="4">
        <f>_xlfn.XLOOKUP(Tabulka1[[#This Row],[ČÍSLO CLUBU]],'23.6.2024'!D:D,'23.6.2024'!J:J)</f>
        <v>0</v>
      </c>
      <c r="P26" s="11">
        <f>Tabulka1[[#This Row],[TOP 3 (2)2]]+Tabulka1[[#This Row],[NETTO    5]]+Tabulka1[[#This Row],[BRUTTO 4 ]]</f>
        <v>44</v>
      </c>
      <c r="U26" s="10"/>
      <c r="X26" s="11"/>
      <c r="AC26" s="10"/>
      <c r="AF26" s="11"/>
      <c r="AK26" s="25"/>
      <c r="AL26" s="75"/>
    </row>
    <row r="27" spans="1:38" x14ac:dyDescent="0.25">
      <c r="A27" s="68" t="s">
        <v>122</v>
      </c>
      <c r="B27" s="44" t="s">
        <v>20</v>
      </c>
      <c r="C27" s="44">
        <v>302031</v>
      </c>
      <c r="D27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H27" s="11"/>
      <c r="M27" s="10">
        <f>_xlfn.XLOOKUP(Tabulka1[[#This Row],[ČÍSLO CLUBU]],'23.6.2024'!D:D,'23.6.2024'!G:G)</f>
        <v>14</v>
      </c>
      <c r="N27" s="4">
        <f>_xlfn.XLOOKUP(Tabulka1[[#This Row],[ČÍSLO CLUBU]],'23.6.2024'!D:D,'23.6.2024'!I:I)</f>
        <v>36</v>
      </c>
      <c r="O27" s="4">
        <f>_xlfn.XLOOKUP(Tabulka1[[#This Row],[ČÍSLO CLUBU]],'23.6.2024'!D:D,'23.6.2024'!J:J)</f>
        <v>10</v>
      </c>
      <c r="P27" s="11">
        <f>Tabulka1[[#This Row],[TOP 3 (2)2]]+Tabulka1[[#This Row],[NETTO    5]]+Tabulka1[[#This Row],[BRUTTO 4 ]]</f>
        <v>60</v>
      </c>
      <c r="U27" s="10"/>
      <c r="X27" s="11"/>
      <c r="AC27" s="10"/>
      <c r="AF27" s="11"/>
      <c r="AK27" s="25"/>
      <c r="AL27" s="75"/>
    </row>
    <row r="28" spans="1:38" x14ac:dyDescent="0.25">
      <c r="A28" s="68" t="s">
        <v>107</v>
      </c>
      <c r="B28" s="44" t="s">
        <v>0</v>
      </c>
      <c r="C28" s="44">
        <v>18003970</v>
      </c>
      <c r="D28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H28" s="11"/>
      <c r="I28" s="4">
        <f>_xlfn.XLOOKUP(Tabulka1[[#This Row],[ČÍSLO CLUBU]],'23.5.2024'!D:D,'23.5.2024'!G:G)</f>
        <v>7</v>
      </c>
      <c r="J28" s="4">
        <f>_xlfn.XLOOKUP(Tabulka1[[#This Row],[ČÍSLO CLUBU]],'23.5.2024'!D:D,'23.5.2024'!I:I)</f>
        <v>29</v>
      </c>
      <c r="K28" s="4">
        <f>_xlfn.XLOOKUP(Tabulka1[[#This Row],[ČÍSLO CLUBU]],'23.5.2024'!D:D,'23.5.2024'!J:J)</f>
        <v>0</v>
      </c>
      <c r="L28" s="4">
        <f>Tabulka1[[#This Row],[TOP 3 (2)]]+Tabulka1[[#This Row],[NETTO2]]+Tabulka1[[#This Row],[BRUTTO]]</f>
        <v>36</v>
      </c>
      <c r="M28" s="10"/>
      <c r="P28" s="11"/>
      <c r="U28" s="10"/>
      <c r="X28" s="11"/>
      <c r="AC28" s="10"/>
      <c r="AF28" s="11"/>
      <c r="AK28" s="25"/>
      <c r="AL28" s="75"/>
    </row>
    <row r="29" spans="1:38" x14ac:dyDescent="0.25">
      <c r="A29" s="68" t="s">
        <v>145</v>
      </c>
      <c r="B29" s="44" t="s">
        <v>7</v>
      </c>
      <c r="C29" s="44">
        <v>12503071</v>
      </c>
      <c r="D29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H29" s="11"/>
      <c r="M29" s="10"/>
      <c r="P29" s="11"/>
      <c r="Q29" s="4">
        <f>_xlfn.XLOOKUP(Tabulka1[[#This Row],[ČÍSLO CLUBU]],'18.7.2024'!D:D,'18.7.2024'!G:G)</f>
        <v>6</v>
      </c>
      <c r="R29" s="4">
        <f>_xlfn.XLOOKUP(Tabulka1[[#This Row],[ČÍSLO CLUBU]],'18.7.2024'!D:D,'18.7.2024'!I:I)</f>
        <v>31</v>
      </c>
      <c r="S29" s="4">
        <f>_xlfn.XLOOKUP(Tabulka1[[#This Row],[ČÍSLO CLUBU]],'18.7.2024'!D:D,'18.7.2024'!J:J)</f>
        <v>10</v>
      </c>
      <c r="T29" s="4">
        <f>Tabulka1[[#This Row],[TOP 3 (2)22]]+Tabulka1[[#This Row],[NETTO    8]]+Tabulka1[[#This Row],[BRUTTO 7]]</f>
        <v>47</v>
      </c>
      <c r="U29" s="10"/>
      <c r="X29" s="11"/>
      <c r="AC29" s="10"/>
      <c r="AF29" s="11"/>
      <c r="AK29" s="25"/>
      <c r="AL29" s="75"/>
    </row>
    <row r="30" spans="1:38" x14ac:dyDescent="0.25">
      <c r="A30" s="68" t="s">
        <v>149</v>
      </c>
      <c r="B30" s="44" t="s">
        <v>65</v>
      </c>
      <c r="C30" s="44">
        <v>6301474</v>
      </c>
      <c r="D30" s="33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E30" s="27"/>
      <c r="F30" s="27"/>
      <c r="G30" s="27"/>
      <c r="H30" s="29"/>
      <c r="I30" s="27"/>
      <c r="J30" s="27"/>
      <c r="K30" s="27"/>
      <c r="L30" s="27"/>
      <c r="M30" s="28"/>
      <c r="N30" s="27"/>
      <c r="O30" s="27"/>
      <c r="P30" s="29"/>
      <c r="Q30" s="27">
        <f>_xlfn.XLOOKUP(Tabulka1[[#This Row],[ČÍSLO CLUBU]],'18.7.2024'!D:D,'18.7.2024'!G:G)</f>
        <v>2</v>
      </c>
      <c r="R30" s="27">
        <f>_xlfn.XLOOKUP(Tabulka1[[#This Row],[ČÍSLO CLUBU]],'18.7.2024'!D:D,'18.7.2024'!I:I)</f>
        <v>36</v>
      </c>
      <c r="S30" s="27">
        <f>_xlfn.XLOOKUP(Tabulka1[[#This Row],[ČÍSLO CLUBU]],'18.7.2024'!D:D,'18.7.2024'!J:J)</f>
        <v>0</v>
      </c>
      <c r="T30" s="27">
        <f>Tabulka1[[#This Row],[TOP 3 (2)22]]+Tabulka1[[#This Row],[NETTO    8]]+Tabulka1[[#This Row],[BRUTTO 7]]</f>
        <v>38</v>
      </c>
      <c r="U30" s="28"/>
      <c r="V30" s="27"/>
      <c r="W30" s="27"/>
      <c r="X30" s="29"/>
      <c r="Y30" s="27"/>
      <c r="Z30" s="27"/>
      <c r="AA30" s="27"/>
      <c r="AB30" s="27"/>
      <c r="AC30" s="10"/>
      <c r="AF30" s="11"/>
      <c r="AK30" s="30"/>
      <c r="AL30" s="75"/>
    </row>
    <row r="31" spans="1:38" x14ac:dyDescent="0.25">
      <c r="A31" s="68" t="s">
        <v>109</v>
      </c>
      <c r="B31" s="44" t="s">
        <v>3</v>
      </c>
      <c r="C31" s="44">
        <v>16401089</v>
      </c>
      <c r="D31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H31" s="11"/>
      <c r="I31" s="4">
        <f>_xlfn.XLOOKUP(Tabulka1[[#This Row],[ČÍSLO CLUBU]],'23.5.2024'!D:D,'23.5.2024'!G:G)</f>
        <v>7</v>
      </c>
      <c r="J31" s="4">
        <f>_xlfn.XLOOKUP(Tabulka1[[#This Row],[ČÍSLO CLUBU]],'23.5.2024'!D:D,'23.5.2024'!I:I)</f>
        <v>26</v>
      </c>
      <c r="K31" s="4">
        <f>_xlfn.XLOOKUP(Tabulka1[[#This Row],[ČÍSLO CLUBU]],'23.5.2024'!D:D,'23.5.2024'!J:J)</f>
        <v>0</v>
      </c>
      <c r="L31" s="4">
        <f>Tabulka1[[#This Row],[TOP 3 (2)]]+Tabulka1[[#This Row],[NETTO2]]+Tabulka1[[#This Row],[BRUTTO]]</f>
        <v>33</v>
      </c>
      <c r="M31" s="10"/>
      <c r="P31" s="11"/>
      <c r="U31" s="10"/>
      <c r="X31" s="11"/>
      <c r="AC31" s="10"/>
      <c r="AF31" s="11"/>
      <c r="AK31" s="25"/>
      <c r="AL31" s="75"/>
    </row>
    <row r="32" spans="1:38" x14ac:dyDescent="0.25">
      <c r="A32" s="68" t="s">
        <v>116</v>
      </c>
      <c r="B32" s="44" t="s">
        <v>2</v>
      </c>
      <c r="C32" s="44">
        <v>9808759</v>
      </c>
      <c r="D32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H32" s="11"/>
      <c r="I32" s="4">
        <f>_xlfn.XLOOKUP(Tabulka1[[#This Row],[ČÍSLO CLUBU]],'23.5.2024'!D:D,'23.5.2024'!G:G)</f>
        <v>4</v>
      </c>
      <c r="J32" s="4">
        <f>_xlfn.XLOOKUP(Tabulka1[[#This Row],[ČÍSLO CLUBU]],'23.5.2024'!D:D,'23.5.2024'!I:I)</f>
        <v>28</v>
      </c>
      <c r="K32" s="4">
        <f>_xlfn.XLOOKUP(Tabulka1[[#This Row],[ČÍSLO CLUBU]],'23.5.2024'!D:D,'23.5.2024'!J:J)</f>
        <v>0</v>
      </c>
      <c r="L32" s="4">
        <f>Tabulka1[[#This Row],[TOP 3 (2)]]+Tabulka1[[#This Row],[NETTO2]]+Tabulka1[[#This Row],[BRUTTO]]</f>
        <v>32</v>
      </c>
      <c r="M32" s="10"/>
      <c r="P32" s="11"/>
      <c r="U32" s="10"/>
      <c r="X32" s="11"/>
      <c r="AC32" s="10"/>
      <c r="AF32" s="11"/>
      <c r="AK32" s="25"/>
      <c r="AL32" s="75"/>
    </row>
    <row r="33" spans="1:38" x14ac:dyDescent="0.25">
      <c r="A33" s="68" t="s">
        <v>147</v>
      </c>
      <c r="B33" s="44" t="s">
        <v>7</v>
      </c>
      <c r="C33" s="44">
        <v>12504272</v>
      </c>
      <c r="D33" s="33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E33" s="27"/>
      <c r="F33" s="27"/>
      <c r="G33" s="27"/>
      <c r="H33" s="29"/>
      <c r="I33" s="27"/>
      <c r="J33" s="27"/>
      <c r="K33" s="27"/>
      <c r="L33" s="27"/>
      <c r="M33" s="28"/>
      <c r="N33" s="27"/>
      <c r="O33" s="27"/>
      <c r="P33" s="29"/>
      <c r="Q33" s="27">
        <f>_xlfn.XLOOKUP(Tabulka1[[#This Row],[ČÍSLO CLUBU]],'18.7.2024'!D:D,'18.7.2024'!G:G)</f>
        <v>4</v>
      </c>
      <c r="R33" s="27">
        <f>_xlfn.XLOOKUP(Tabulka1[[#This Row],[ČÍSLO CLUBU]],'18.7.2024'!D:D,'18.7.2024'!I:I)</f>
        <v>22</v>
      </c>
      <c r="S33" s="27">
        <f>_xlfn.XLOOKUP(Tabulka1[[#This Row],[ČÍSLO CLUBU]],'18.7.2024'!D:D,'18.7.2024'!J:J)</f>
        <v>0</v>
      </c>
      <c r="T33" s="27">
        <f>Tabulka1[[#This Row],[TOP 3 (2)22]]+Tabulka1[[#This Row],[NETTO    8]]+Tabulka1[[#This Row],[BRUTTO 7]]</f>
        <v>26</v>
      </c>
      <c r="U33" s="28"/>
      <c r="V33" s="27"/>
      <c r="W33" s="27"/>
      <c r="X33" s="29"/>
      <c r="Y33" s="27"/>
      <c r="Z33" s="27"/>
      <c r="AA33" s="27"/>
      <c r="AB33" s="27"/>
      <c r="AC33" s="10"/>
      <c r="AF33" s="11"/>
      <c r="AK33" s="30"/>
      <c r="AL33" s="75"/>
    </row>
    <row r="34" spans="1:38" x14ac:dyDescent="0.25">
      <c r="A34" s="68" t="s">
        <v>159</v>
      </c>
      <c r="B34" s="44" t="s">
        <v>160</v>
      </c>
      <c r="C34" s="44">
        <v>12601156</v>
      </c>
      <c r="D34" s="32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H34" s="11"/>
      <c r="M34" s="10"/>
      <c r="P34" s="11"/>
      <c r="U34" s="10">
        <f>_xlfn.XLOOKUP(Tabulka1[[#This Row],[ČÍSLO CLUBU]],'2.8.2024'!D:D,'2.8.2024'!G:G)</f>
        <v>10</v>
      </c>
      <c r="V34" s="4">
        <f>_xlfn.XLOOKUP(Tabulka1[[#This Row],[ČÍSLO CLUBU]],'2.8.2024'!D:D,'2.8.2024'!I:I)</f>
        <v>30</v>
      </c>
      <c r="W34" s="4">
        <f>_xlfn.XLOOKUP(Tabulka1[[#This Row],[ČÍSLO CLUBU]],'2.8.2024'!D:D,'2.8.2024'!J:J)</f>
        <v>0</v>
      </c>
      <c r="X34" s="11">
        <f>Tabulka1[[#This Row],[TOP 3 (2)23]]+Tabulka1[[#This Row],[NETTO 11]]+Tabulka1[[#This Row],[BRUTTO 10 x 2]]</f>
        <v>40</v>
      </c>
      <c r="AC34" s="10"/>
      <c r="AF34" s="11"/>
      <c r="AK34" s="25"/>
      <c r="AL34" s="75"/>
    </row>
    <row r="35" spans="1:38" x14ac:dyDescent="0.25">
      <c r="A35" s="68" t="s">
        <v>168</v>
      </c>
      <c r="B35" s="44" t="s">
        <v>169</v>
      </c>
      <c r="C35" s="44">
        <v>1901561</v>
      </c>
      <c r="D35" s="33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E35" s="27"/>
      <c r="F35" s="27"/>
      <c r="G35" s="27"/>
      <c r="H35" s="29"/>
      <c r="I35" s="27"/>
      <c r="J35" s="27"/>
      <c r="K35" s="27"/>
      <c r="L35" s="27"/>
      <c r="M35" s="28"/>
      <c r="N35" s="27"/>
      <c r="O35" s="27"/>
      <c r="P35" s="29"/>
      <c r="Q35" s="27"/>
      <c r="R35" s="27"/>
      <c r="S35" s="27"/>
      <c r="T35" s="27"/>
      <c r="U35" s="28">
        <f>_xlfn.XLOOKUP(Tabulka1[[#This Row],[ČÍSLO CLUBU]],'2.8.2024'!D:D,'2.8.2024'!G:G)</f>
        <v>1</v>
      </c>
      <c r="V35" s="27">
        <f>_xlfn.XLOOKUP(Tabulka1[[#This Row],[ČÍSLO CLUBU]],'2.8.2024'!D:D,'2.8.2024'!I:I)</f>
        <v>27</v>
      </c>
      <c r="W35" s="27">
        <f>_xlfn.XLOOKUP(Tabulka1[[#This Row],[ČÍSLO CLUBU]],'2.8.2024'!D:D,'2.8.2024'!J:J)</f>
        <v>10</v>
      </c>
      <c r="X35" s="29">
        <f>Tabulka1[[#This Row],[TOP 3 (2)23]]+Tabulka1[[#This Row],[NETTO 11]]+Tabulka1[[#This Row],[BRUTTO 10 x 2]]</f>
        <v>38</v>
      </c>
      <c r="Y35" s="27"/>
      <c r="Z35" s="27"/>
      <c r="AA35" s="27"/>
      <c r="AB35" s="27"/>
      <c r="AC35" s="10"/>
      <c r="AF35" s="11"/>
      <c r="AK35" s="30"/>
      <c r="AL35" s="75"/>
    </row>
    <row r="36" spans="1:38" ht="15.75" thickBot="1" x14ac:dyDescent="0.3">
      <c r="A36" s="68" t="s">
        <v>171</v>
      </c>
      <c r="B36" s="44" t="s">
        <v>7</v>
      </c>
      <c r="C36" s="44">
        <v>12504031</v>
      </c>
      <c r="D36" s="33">
        <f>COUNT(Tabulka1[[#This Row],[Pyšely 26.4.24 CELKEM]],Tabulka1[[#This Row],[Kácov 23.5.24            CELKEM]],Tabulka1[[#This Row],[KV Olšova vrata 23.6.24   CELKEM]],Tabulka1[[#This Row],[Zbraslav 18.7.24 CELKEM]],Tabulka1[[#This Row],[Konopiště 2.8.24    CELKEM]],Tabulka1[[#This Row],[Karlštejn 29.8.24 CELKEM]],Tabulka1[[#This Row],[Plzeň - Dýšina 19.9.24  CELKEM]],Tabulka1[[#This Row],[Vinoř 3.10.24 CELKEM]],#REF!)</f>
        <v>1</v>
      </c>
      <c r="E36" s="27"/>
      <c r="F36" s="27"/>
      <c r="G36" s="27"/>
      <c r="H36" s="29"/>
      <c r="I36" s="27"/>
      <c r="J36" s="27"/>
      <c r="K36" s="27"/>
      <c r="L36" s="27"/>
      <c r="M36" s="28"/>
      <c r="N36" s="27"/>
      <c r="O36" s="27"/>
      <c r="P36" s="29"/>
      <c r="Q36" s="27"/>
      <c r="R36" s="27"/>
      <c r="S36" s="27"/>
      <c r="T36" s="27"/>
      <c r="U36" s="28">
        <v>0</v>
      </c>
      <c r="V36" s="27">
        <f>_xlfn.XLOOKUP(Tabulka1[[#This Row],[ČÍSLO CLUBU]],'2.8.2024'!D:D,'2.8.2024'!I:I)</f>
        <v>34</v>
      </c>
      <c r="W36" s="27">
        <f>_xlfn.XLOOKUP(Tabulka1[[#This Row],[ČÍSLO CLUBU]],'2.8.2024'!D:D,'2.8.2024'!J:J)</f>
        <v>30</v>
      </c>
      <c r="X36" s="29">
        <f>Tabulka1[[#This Row],[TOP 3 (2)23]]+Tabulka1[[#This Row],[NETTO 11]]+Tabulka1[[#This Row],[BRUTTO 10 x 2]]</f>
        <v>64</v>
      </c>
      <c r="Y36" s="27"/>
      <c r="Z36" s="27"/>
      <c r="AA36" s="27"/>
      <c r="AB36" s="27"/>
      <c r="AC36" s="10"/>
      <c r="AF36" s="11"/>
      <c r="AK36" s="30"/>
      <c r="AL36" s="75"/>
    </row>
    <row r="37" spans="1:38" ht="15.75" thickBot="1" x14ac:dyDescent="0.3">
      <c r="A37" s="60" t="s">
        <v>50</v>
      </c>
      <c r="B37" s="61">
        <f>SUBTOTAL(103,Tabulka1[CLUB])</f>
        <v>35</v>
      </c>
      <c r="C37" s="61"/>
      <c r="D37" s="12"/>
      <c r="E37" s="35"/>
      <c r="F37" s="34"/>
      <c r="G37" s="34"/>
      <c r="H37" s="36"/>
      <c r="I37" s="34"/>
      <c r="J37" s="34"/>
      <c r="K37" s="34"/>
      <c r="L37" s="34"/>
      <c r="M37" s="35"/>
      <c r="N37" s="34"/>
      <c r="O37" s="34"/>
      <c r="P37" s="36"/>
      <c r="Q37" s="34"/>
      <c r="R37" s="34"/>
      <c r="S37" s="34"/>
      <c r="T37" s="34"/>
      <c r="U37" s="35"/>
      <c r="V37" s="34"/>
      <c r="W37" s="34"/>
      <c r="X37" s="36"/>
      <c r="Y37" s="34"/>
      <c r="Z37" s="34"/>
      <c r="AA37" s="34"/>
      <c r="AB37" s="34"/>
      <c r="AC37" s="35"/>
      <c r="AD37" s="34"/>
      <c r="AE37" s="34"/>
      <c r="AF37" s="36"/>
      <c r="AG37" s="34"/>
      <c r="AH37" s="34"/>
      <c r="AI37" s="34"/>
      <c r="AJ37" s="34"/>
      <c r="AK37" s="37"/>
      <c r="AL37" s="76"/>
    </row>
    <row r="38" spans="1:38" x14ac:dyDescent="0.25">
      <c r="A38" s="62"/>
      <c r="B38" s="62"/>
      <c r="C38" s="62"/>
    </row>
  </sheetData>
  <phoneticPr fontId="10" type="noConversion"/>
  <conditionalFormatting sqref="A38:A1048576 A1:A36 C2:C36 C38:C1048576">
    <cfRule type="duplicateValues" dxfId="42" priority="2"/>
  </conditionalFormatting>
  <conditionalFormatting sqref="C1">
    <cfRule type="duplicateValues" dxfId="41" priority="1"/>
  </conditionalFormatting>
  <hyperlinks>
    <hyperlink ref="A12" r:id="rId1" tooltip="NOVOTNÁ Andrea" display="https://www.cgf.cz/cz/turnaje/turnaje-vyhledavani/turnaj/vysledkova-listina-hrace?id=917822594&amp;categoryId=928181133&amp;golferId=82736121" xr:uid="{0F06701B-CE8A-4CFD-8660-FD3D100FB0BD}"/>
    <hyperlink ref="A2" r:id="rId2" tooltip="SVĚRÁKOVÁ Lucie" display="https://www.cgf.cz/cz/turnaje/turnaje-vyhledavani/turnaj/vysledkova-listina-hrace?id=917822594&amp;categoryId=928181133&amp;golferId=99619854" xr:uid="{7949C257-01EF-45E9-BA6C-AB36FFA3B660}"/>
    <hyperlink ref="A9" r:id="rId3" tooltip="KUBÍČKOVÁ Nikola" display="https://www.cgf.cz/cz/turnaje/turnaje-vyhledavani/turnaj/vysledkova-listina-hrace?id=917822594&amp;categoryId=928181133&amp;golferId=305599482" xr:uid="{4968C9D0-7ECA-4123-9D7A-323B7606D142}"/>
    <hyperlink ref="A8" r:id="rId4" tooltip="SELLNEROVÁ Monika" display="https://www.cgf.cz/cz/turnaje/turnaje-vyhledavani/turnaj/vysledkova-listina-hrace?id=917822594&amp;categoryId=928181133&amp;golferId=620943079" xr:uid="{6E298A6E-EE43-448D-94AB-7B120A2E698D}"/>
    <hyperlink ref="A7" r:id="rId5" tooltip="PANENKOVÁ Soňa" display="https://www.cgf.cz/cz/turnaje/turnaje-vyhledavani/turnaj/vysledkova-listina-hrace?id=917822594&amp;categoryId=928181133&amp;golferId=298742298" xr:uid="{DED05D91-4DD2-4BF0-9EE4-5509E3772855}"/>
    <hyperlink ref="A23" r:id="rId6" tooltip="BERKOVÁ Soňa" display="https://www.cgf.cz/cz/turnaje/turnaje-vyhledavani/turnaj/vysledkova-listina-hrace?id=917822594&amp;categoryId=928181133&amp;golferId=88103886" xr:uid="{0D985BD4-52E0-49AD-96D3-72239668CC4E}"/>
    <hyperlink ref="A18" r:id="rId7" tooltip="MUŽÁTKOVÁ Hana" display="https://www.cgf.cz/cz/turnaje/turnaje-vyhledavani/turnaj/vysledkova-listina-hrace?id=917822594&amp;categoryId=928181133&amp;golferId=358710620" xr:uid="{ACCB722F-A908-44EA-A8A3-D87AD5045C3C}"/>
    <hyperlink ref="A17" r:id="rId8" tooltip="REDKOVÁ Natálie" display="https://www.cgf.cz/cz/turnaje/turnaje-vyhledavani/turnaj/vysledkova-listina-hrace?id=917822594&amp;categoryId=928181133&amp;golferId=62466599" xr:uid="{1034734D-C7CF-403B-A817-5FB155649584}"/>
    <hyperlink ref="A21" r:id="rId9" tooltip="BALAMOTI Renata" display="https://www.cgf.cz/cz/turnaje/turnaje-vyhledavani/turnaj/vysledkova-listina-hrace?id=917822594&amp;categoryId=928181133&amp;golferId=79490933" xr:uid="{98AB2B27-2F03-407B-BDCA-589A1B80AA8A}"/>
    <hyperlink ref="A24" r:id="rId10" tooltip="BURDA RABOVÁ Veronika" display="https://www.cgf.cz/cz/turnaje/turnaje-vyhledavani/turnaj/vysledkova-listina-hrace?id=917822594&amp;categoryId=928181133&amp;golferId=26918450" xr:uid="{2A459C96-E447-403C-B609-3D39C7DCEE72}"/>
    <hyperlink ref="A25" r:id="rId11" tooltip="DYBOVÁ Radka" display="https://www.cgf.cz/cz/turnaje/turnaje-vyhledavani/turnaj/vysledkova-listina-hrace?id=917822594&amp;categoryId=928181133&amp;golferId=65160915" xr:uid="{081355D6-925B-47DB-A53D-8B523EE6D2CC}"/>
    <hyperlink ref="A14" r:id="rId12" tooltip="TUTTEROVÁ Jitka" display="https://www.cgf.cz/cz/turnaje/turnaje-vyhledavani/turnaj/vysledkova-listina-hrace?id=917822594&amp;categoryId=928181133&amp;golferId=2743958" xr:uid="{8681EF53-1F6A-4C17-8134-BF710CD639BC}"/>
    <hyperlink ref="A10" r:id="rId13" tooltip="FOLTÝNOVÁ Šárka" display="https://www.cgf.cz/cz/turnaje/turnaje-vyhledavani/turnaj/vysledkova-listina-hrace?id=917822594&amp;categoryId=928181133&amp;golferId=36070267" xr:uid="{AA52A93C-BCB6-4C17-A5E5-0400EE3A302D}"/>
    <hyperlink ref="A22" r:id="rId14" tooltip="BAUDISOVÁ Radka" display="https://www.cgf.cz/cz/turnaje/turnaje-vyhledavani/turnaj/vysledkova-listina-hrace?id=931876841&amp;categoryId=931876852&amp;golferId=567871460" xr:uid="{B561B31C-613F-419A-8551-8F881FDB7B57}"/>
    <hyperlink ref="A11" r:id="rId15" tooltip="FURCHOVÁ Marcela" display="https://www.cgf.cz/cz/turnaje/turnaje-vyhledavani/turnaj/vysledkova-listina-hrace?id=931876841&amp;categoryId=931876852&amp;golferId=409047005" xr:uid="{21B1C0A6-D8B5-4E3F-8E3F-B7E3BE7CD3DE}"/>
    <hyperlink ref="A28" r:id="rId16" tooltip="JANÁSKOVÁ Michaela" display="https://www.cgf.cz/cz/turnaje/turnaje-vyhledavani/turnaj/vysledkova-listina-hrace?id=931876841&amp;categoryId=931876852&amp;golferId=320993910" xr:uid="{64ABC93C-6DE2-430F-8C25-E4D4D1F261CE}"/>
    <hyperlink ref="A31" r:id="rId17" tooltip="SLÁMOVÁ Kateřina" display="https://www.cgf.cz/cz/turnaje/turnaje-vyhledavani/turnaj/vysledkova-listina-hrace?id=931876841&amp;categoryId=931876852&amp;golferId=447047350" xr:uid="{09B0906A-EF7D-4AC9-8F66-6207990A61B1}"/>
    <hyperlink ref="A32" r:id="rId18" tooltip="SVOBODOVÁ Markéta" display="https://www.cgf.cz/cz/turnaje/turnaje-vyhledavani/turnaj/vysledkova-listina-hrace?id=931876841&amp;categoryId=931876852&amp;golferId=529694318" xr:uid="{DA935B3E-C492-4283-B1C4-38CB9D26EAF1}"/>
    <hyperlink ref="A19" r:id="rId19" tooltip="PRÁGEROVÁ Renata" display="https://www.cgf.cz/cz/turnaje/turnaje-vyhledavani/turnaj/vysledkova-listina-hrace?id=931876841&amp;categoryId=931876852&amp;golferId=86177829" xr:uid="{FA917FB7-617E-4135-BF26-6C77DD064AD4}"/>
    <hyperlink ref="A13" r:id="rId20" tooltip="STUDECKÁ Petra" display="https://www.cgf.cz/cz/turnaje/turnaje-vyhledavani/turnaj/vysledkova-listina-hrace?id=944066483&amp;categoryId=944066504&amp;golferId=450873628" xr:uid="{AD2DBC8D-CCE4-4CB6-872D-5E93343FA309}"/>
    <hyperlink ref="A27" r:id="rId21" tooltip="HAŠKOVÁ Libuše" display="https://www.cgf.cz/cz/turnaje/turnaje-vyhledavani/turnaj/vysledkova-listina-hrace?id=944066483&amp;categoryId=944066504&amp;golferId=348809981" xr:uid="{E560BBE8-96E1-4083-9810-89E12C64C3CF}"/>
    <hyperlink ref="A26" r:id="rId22" tooltip="GULYK Mariia" display="https://www.cgf.cz/cz/turnaje/turnaje-vyhledavani/turnaj/vysledkova-listina-hrace?id=944066483&amp;categoryId=944066504&amp;golferId=562712716" xr:uid="{10BF057F-13D7-49D2-8390-5A257A3D436E}"/>
    <hyperlink ref="A20" r:id="rId23" tooltip="LOUKOTOVÁ Pavla" display="https://www.cgf.cz/cz/turnaje/turnaje-vyhledavani/turnaj/vysledkova-listina-hrace?id=960529234&amp;categoryId=960529253&amp;golferId=46388538" xr:uid="{B7914B2C-015E-4981-91B2-81049A92D8C2}"/>
    <hyperlink ref="A5" r:id="rId24" tooltip="SOJKOVÁ Lenka" display="https://www.cgf.cz/cz/turnaje/turnaje-vyhledavani/turnaj/vysledkova-listina-hrace?id=960529234&amp;categoryId=960529253&amp;golferId=444521647" xr:uid="{986CA684-0EA1-49B1-8570-074998521D9A}"/>
    <hyperlink ref="A6" r:id="rId25" tooltip="BŘÍZOVÁ Eliška" display="https://www.cgf.cz/cz/turnaje/turnaje-vyhledavani/turnaj/vysledkova-listina-hrace?id=960529234&amp;categoryId=960529253&amp;golferId=87131445" xr:uid="{D5BD15CE-13A1-4C0B-9DC8-C19DB52CEC7C}"/>
    <hyperlink ref="A3" r:id="rId26" tooltip="BONHOMME HANKEOVÁ Zuzana" display="https://www.cgf.cz/cz/turnaje/turnaje-vyhledavani/turnaj/vysledkova-listina-hrace?id=960529234&amp;categoryId=960529253&amp;golferId=51780206" xr:uid="{BB3B9570-8E0A-4DFB-AD98-879D8E4675CE}"/>
    <hyperlink ref="A16" r:id="rId27" tooltip="CHLOSTOVÁ Blanka" display="https://www.cgf.cz/cz/turnaje/turnaje-vyhledavani/turnaj/vysledkova-listina-hrace?id=960529234&amp;categoryId=960529253&amp;golferId=47573731" xr:uid="{B295F13A-A3FB-4A4E-AED2-2A9A08A51A00}"/>
    <hyperlink ref="A4" r:id="rId28" tooltip="SLUKOVÁ Hana" display="https://www.cgf.cz/cz/turnaje/turnaje-vyhledavani/turnaj/vysledkova-listina-hrace?id=960529234&amp;categoryId=960529253&amp;golferId=12448810" xr:uid="{32A19DD7-5916-4A9D-9608-EBDC6E25157E}"/>
    <hyperlink ref="A29" r:id="rId29" tooltip="LYEROVÁ Bohumila" display="https://www.cgf.cz/cz/turnaje/turnaje-vyhledavani/turnaj/vysledkova-listina-hrace?id=960529234&amp;categoryId=960529253&amp;golferId=316759424" xr:uid="{6AA33BE5-5E41-4AFC-829A-8B3F11085483}"/>
    <hyperlink ref="A15" r:id="rId30" tooltip="VINTROVÁ Lucie" display="https://www.cgf.cz/cz/turnaje/turnaje-vyhledavani/turnaj/vysledkova-listina-hrace?id=960529234&amp;categoryId=960529253&amp;golferId=11204552" xr:uid="{99CDEE72-9430-4F6D-A10B-7CA6C4F1C136}"/>
    <hyperlink ref="A33" r:id="rId31" tooltip="TRNKOVÁ Zlata" display="https://www.cgf.cz/cz/turnaje/turnaje-vyhledavani/turnaj/vysledkova-listina-hrace?id=960529234&amp;categoryId=960529253&amp;golferId=326789625" xr:uid="{95EC4C38-1879-462E-9888-27562F28EF68}"/>
    <hyperlink ref="A30" r:id="rId32" tooltip="REZKOVÁ Simona" display="https://www.cgf.cz/cz/turnaje/turnaje-vyhledavani/turnaj/vysledkova-listina-hrace?id=960529234&amp;categoryId=960529253&amp;golferId=702139084" xr:uid="{E482A6CF-E9D5-466A-A2B9-9DA5A721E555}"/>
    <hyperlink ref="A34" r:id="rId33" tooltip="HRDLIČKOVÁ Kamila" display="https://www.cgf.cz/cz/turnaje/turnaje-vyhledavani/turnaj/vysledkova-listina-hrace?id=977216836&amp;categoryId=977216847&amp;golferId=70709848" xr:uid="{BD31587F-663C-46B8-9481-D2083895F8DE}"/>
    <hyperlink ref="A35" r:id="rId34" tooltip="ŠÍMOVÁ Naďa" display="https://www.cgf.cz/cz/turnaje/turnaje-vyhledavani/turnaj/vysledkova-listina-hrace?id=977216836&amp;categoryId=977216847&amp;golferId=87722790" xr:uid="{B0CEF44F-7565-4D1F-AE8C-5B69D54078C7}"/>
    <hyperlink ref="A36" r:id="rId35" tooltip="HAVLÍČKOVÁ Miloslava" display="https://www.cgf.cz/cz/turnaje/turnaje-vyhledavani/turnaj/vysledkova-listina-hrace?id=977216836&amp;categoryId=977216847&amp;golferId=682284584" xr:uid="{C21CA934-5653-46F8-99B0-E6686E1E5267}"/>
  </hyperlinks>
  <pageMargins left="0.25" right="0.17" top="0.78740157499999996" bottom="0.78740157499999996" header="0.3" footer="0.3"/>
  <pageSetup paperSize="9" scale="49" orientation="landscape" r:id="rId36"/>
  <tableParts count="1">
    <tablePart r:id="rId3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pane ySplit="1" topLeftCell="A2" activePane="bottomLeft" state="frozen"/>
      <selection pane="bottomLeft" activeCell="D2" sqref="B2:D14"/>
    </sheetView>
  </sheetViews>
  <sheetFormatPr defaultColWidth="18.28515625" defaultRowHeight="12.75" x14ac:dyDescent="0.2"/>
  <cols>
    <col min="1" max="1" width="9.28515625" style="1" customWidth="1"/>
    <col min="2" max="2" width="18.7109375" style="1" bestFit="1" customWidth="1"/>
    <col min="3" max="3" width="7.7109375" style="1" bestFit="1" customWidth="1"/>
    <col min="4" max="4" width="12.7109375" style="1" bestFit="1" customWidth="1"/>
    <col min="5" max="5" width="6.28515625" style="1" bestFit="1" customWidth="1"/>
    <col min="6" max="6" width="14.5703125" style="1" bestFit="1" customWidth="1"/>
    <col min="7" max="7" width="5.5703125" style="1" customWidth="1"/>
    <col min="8" max="8" width="6.28515625" style="1" bestFit="1" customWidth="1"/>
    <col min="9" max="9" width="6" style="1" bestFit="1" customWidth="1"/>
    <col min="10" max="10" width="5.5703125" style="1" bestFit="1" customWidth="1"/>
    <col min="11" max="16384" width="18.28515625" style="1"/>
  </cols>
  <sheetData>
    <row r="1" spans="1:10" ht="26.25" thickBot="1" x14ac:dyDescent="0.25">
      <c r="A1" s="19" t="s">
        <v>19</v>
      </c>
      <c r="B1" s="20" t="s">
        <v>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30</v>
      </c>
      <c r="H1" s="19" t="s">
        <v>13</v>
      </c>
      <c r="I1" s="21" t="s">
        <v>28</v>
      </c>
      <c r="J1" s="21" t="s">
        <v>29</v>
      </c>
    </row>
    <row r="2" spans="1:10" s="3" customFormat="1" ht="14.25" thickTop="1" thickBot="1" x14ac:dyDescent="0.25">
      <c r="A2" s="38">
        <v>1</v>
      </c>
      <c r="B2" s="39" t="s">
        <v>68</v>
      </c>
      <c r="C2" s="38" t="s">
        <v>0</v>
      </c>
      <c r="D2" s="38">
        <v>18000940</v>
      </c>
      <c r="E2" s="40">
        <v>12.4</v>
      </c>
      <c r="F2" s="38" t="s">
        <v>69</v>
      </c>
      <c r="G2" s="38">
        <v>21</v>
      </c>
      <c r="H2" s="40">
        <v>11.9</v>
      </c>
      <c r="I2" s="3">
        <v>35</v>
      </c>
    </row>
    <row r="3" spans="1:10" s="3" customFormat="1" ht="14.25" thickTop="1" thickBot="1" x14ac:dyDescent="0.25">
      <c r="A3" s="38">
        <v>2</v>
      </c>
      <c r="B3" s="39" t="s">
        <v>70</v>
      </c>
      <c r="C3" s="38" t="s">
        <v>71</v>
      </c>
      <c r="D3" s="38">
        <v>5600241</v>
      </c>
      <c r="E3" s="40">
        <v>4.8</v>
      </c>
      <c r="F3" s="38" t="s">
        <v>72</v>
      </c>
      <c r="G3" s="38">
        <v>18</v>
      </c>
      <c r="H3" s="40">
        <v>4.9000000000000004</v>
      </c>
      <c r="I3" s="3">
        <v>26</v>
      </c>
    </row>
    <row r="4" spans="1:10" s="3" customFormat="1" ht="14.25" thickTop="1" thickBot="1" x14ac:dyDescent="0.25">
      <c r="A4" s="38">
        <v>3</v>
      </c>
      <c r="B4" s="39" t="s">
        <v>73</v>
      </c>
      <c r="C4" s="38" t="s">
        <v>4</v>
      </c>
      <c r="D4" s="38">
        <v>1200926</v>
      </c>
      <c r="E4" s="40">
        <v>8.4</v>
      </c>
      <c r="F4" s="38" t="s">
        <v>74</v>
      </c>
      <c r="G4" s="38">
        <v>14</v>
      </c>
      <c r="H4" s="40">
        <v>8.4</v>
      </c>
      <c r="I4" s="3">
        <v>23</v>
      </c>
    </row>
    <row r="5" spans="1:10" s="3" customFormat="1" ht="14.25" thickTop="1" thickBot="1" x14ac:dyDescent="0.25">
      <c r="A5" s="38">
        <v>4</v>
      </c>
      <c r="B5" s="39" t="s">
        <v>75</v>
      </c>
      <c r="C5" s="38" t="s">
        <v>14</v>
      </c>
      <c r="D5" s="38">
        <v>12201691</v>
      </c>
      <c r="E5" s="40">
        <v>15.9</v>
      </c>
      <c r="F5" s="38" t="s">
        <v>76</v>
      </c>
      <c r="G5" s="38">
        <v>13</v>
      </c>
      <c r="H5" s="40">
        <v>15.9</v>
      </c>
      <c r="I5" s="3">
        <v>28</v>
      </c>
    </row>
    <row r="6" spans="1:10" s="3" customFormat="1" ht="14.25" thickTop="1" thickBot="1" x14ac:dyDescent="0.25">
      <c r="A6" s="38">
        <v>5</v>
      </c>
      <c r="B6" s="39" t="s">
        <v>77</v>
      </c>
      <c r="C6" s="38" t="s">
        <v>78</v>
      </c>
      <c r="D6" s="38">
        <v>14100548</v>
      </c>
      <c r="E6" s="40">
        <v>20.3</v>
      </c>
      <c r="F6" s="38" t="s">
        <v>79</v>
      </c>
      <c r="G6" s="38">
        <v>13</v>
      </c>
      <c r="H6" s="40">
        <v>20.399999999999999</v>
      </c>
      <c r="I6" s="3">
        <v>30</v>
      </c>
      <c r="J6" s="3">
        <v>20</v>
      </c>
    </row>
    <row r="7" spans="1:10" s="3" customFormat="1" ht="14.25" thickTop="1" thickBot="1" x14ac:dyDescent="0.25">
      <c r="A7" s="38">
        <v>6</v>
      </c>
      <c r="B7" s="39" t="s">
        <v>80</v>
      </c>
      <c r="C7" s="38" t="s">
        <v>5</v>
      </c>
      <c r="D7" s="38">
        <v>5000447</v>
      </c>
      <c r="E7" s="40">
        <v>13.2</v>
      </c>
      <c r="F7" s="38" t="s">
        <v>81</v>
      </c>
      <c r="G7" s="38">
        <v>12</v>
      </c>
      <c r="H7" s="40">
        <v>13.2</v>
      </c>
      <c r="I7" s="3">
        <v>26</v>
      </c>
    </row>
    <row r="8" spans="1:10" s="3" customFormat="1" ht="14.25" thickTop="1" thickBot="1" x14ac:dyDescent="0.25">
      <c r="A8" s="38">
        <v>7</v>
      </c>
      <c r="B8" s="39" t="s">
        <v>82</v>
      </c>
      <c r="C8" s="38" t="s">
        <v>15</v>
      </c>
      <c r="D8" s="38">
        <v>20500290</v>
      </c>
      <c r="E8" s="40">
        <v>18.7</v>
      </c>
      <c r="F8" s="38" t="s">
        <v>83</v>
      </c>
      <c r="G8" s="38">
        <v>12</v>
      </c>
      <c r="H8" s="40">
        <v>18.7</v>
      </c>
      <c r="I8" s="3">
        <v>30</v>
      </c>
      <c r="J8" s="3">
        <v>10</v>
      </c>
    </row>
    <row r="9" spans="1:10" s="3" customFormat="1" ht="14.25" thickTop="1" thickBot="1" x14ac:dyDescent="0.25">
      <c r="A9" s="38">
        <v>8</v>
      </c>
      <c r="B9" s="39" t="s">
        <v>84</v>
      </c>
      <c r="C9" s="38" t="s">
        <v>21</v>
      </c>
      <c r="D9" s="38">
        <v>900884</v>
      </c>
      <c r="E9" s="40">
        <v>17.3</v>
      </c>
      <c r="F9" s="38" t="s">
        <v>85</v>
      </c>
      <c r="G9" s="38">
        <v>10</v>
      </c>
      <c r="H9" s="40">
        <v>17.3</v>
      </c>
      <c r="I9" s="3">
        <v>29</v>
      </c>
    </row>
    <row r="10" spans="1:10" s="3" customFormat="1" ht="14.25" thickTop="1" thickBot="1" x14ac:dyDescent="0.25">
      <c r="A10" s="38">
        <v>9</v>
      </c>
      <c r="B10" s="39" t="s">
        <v>86</v>
      </c>
      <c r="C10" s="38" t="s">
        <v>3</v>
      </c>
      <c r="D10" s="38">
        <v>16400214</v>
      </c>
      <c r="E10" s="40">
        <v>18.8</v>
      </c>
      <c r="F10" s="38" t="s">
        <v>87</v>
      </c>
      <c r="G10" s="38">
        <v>9</v>
      </c>
      <c r="H10" s="40">
        <v>18.8</v>
      </c>
      <c r="I10" s="3">
        <v>28</v>
      </c>
    </row>
    <row r="11" spans="1:10" s="3" customFormat="1" ht="14.25" thickTop="1" thickBot="1" x14ac:dyDescent="0.25">
      <c r="A11" s="38">
        <v>10</v>
      </c>
      <c r="B11" s="39" t="s">
        <v>88</v>
      </c>
      <c r="C11" s="38" t="s">
        <v>2</v>
      </c>
      <c r="D11" s="38">
        <v>9808286</v>
      </c>
      <c r="E11" s="40">
        <v>27.7</v>
      </c>
      <c r="F11" s="38" t="s">
        <v>89</v>
      </c>
      <c r="G11" s="38">
        <v>7</v>
      </c>
      <c r="H11" s="40">
        <v>28.4</v>
      </c>
      <c r="I11" s="3">
        <v>30</v>
      </c>
      <c r="J11" s="3">
        <v>30</v>
      </c>
    </row>
    <row r="12" spans="1:10" s="3" customFormat="1" ht="14.25" thickTop="1" thickBot="1" x14ac:dyDescent="0.25">
      <c r="A12" s="38">
        <v>11</v>
      </c>
      <c r="B12" s="39" t="s">
        <v>90</v>
      </c>
      <c r="C12" s="38" t="s">
        <v>6</v>
      </c>
      <c r="D12" s="38">
        <v>7806884</v>
      </c>
      <c r="E12" s="40">
        <v>25.8</v>
      </c>
      <c r="F12" s="38" t="s">
        <v>64</v>
      </c>
      <c r="G12" s="38">
        <v>7</v>
      </c>
      <c r="H12" s="40">
        <v>25.8</v>
      </c>
      <c r="I12" s="3">
        <v>27</v>
      </c>
    </row>
    <row r="13" spans="1:10" s="3" customFormat="1" ht="14.25" thickTop="1" thickBot="1" x14ac:dyDescent="0.25">
      <c r="A13" s="38">
        <v>12</v>
      </c>
      <c r="B13" s="39" t="s">
        <v>91</v>
      </c>
      <c r="C13" s="38" t="s">
        <v>4</v>
      </c>
      <c r="D13" s="38">
        <v>1201312</v>
      </c>
      <c r="E13" s="40">
        <v>36.5</v>
      </c>
      <c r="F13" s="38" t="s">
        <v>92</v>
      </c>
      <c r="G13" s="38">
        <v>4</v>
      </c>
      <c r="H13" s="40">
        <v>36.5</v>
      </c>
      <c r="I13" s="3">
        <v>21</v>
      </c>
    </row>
    <row r="14" spans="1:10" s="3" customFormat="1" ht="14.25" thickTop="1" thickBot="1" x14ac:dyDescent="0.25">
      <c r="A14" s="41">
        <v>13</v>
      </c>
      <c r="B14" s="42" t="s">
        <v>93</v>
      </c>
      <c r="C14" s="41" t="s">
        <v>1</v>
      </c>
      <c r="D14" s="41">
        <v>15400129</v>
      </c>
      <c r="E14" s="43">
        <v>29.4</v>
      </c>
      <c r="F14" s="41" t="s">
        <v>94</v>
      </c>
      <c r="G14" s="41">
        <v>2</v>
      </c>
      <c r="H14" s="43">
        <v>29.4</v>
      </c>
      <c r="I14" s="3">
        <v>23</v>
      </c>
      <c r="J14" s="3">
        <v>20</v>
      </c>
    </row>
    <row r="15" spans="1:10" s="3" customFormat="1" ht="13.5" thickTop="1" x14ac:dyDescent="0.2">
      <c r="A15" s="17"/>
      <c r="B15" s="18"/>
      <c r="C15" s="17"/>
      <c r="D15" s="17"/>
      <c r="E15" s="17"/>
      <c r="F15" s="17"/>
      <c r="G15" s="17"/>
      <c r="H15" s="17"/>
    </row>
    <row r="16" spans="1:10" s="3" customFormat="1" x14ac:dyDescent="0.2">
      <c r="A16" s="17"/>
      <c r="B16" s="18"/>
      <c r="C16" s="17"/>
      <c r="D16" s="17"/>
      <c r="E16" s="17"/>
      <c r="F16" s="17"/>
      <c r="G16" s="17"/>
      <c r="H16" s="17"/>
    </row>
    <row r="17" spans="1:8" s="3" customFormat="1" x14ac:dyDescent="0.2">
      <c r="A17" s="17"/>
      <c r="B17" s="18"/>
      <c r="C17" s="17"/>
      <c r="D17" s="17"/>
      <c r="E17" s="17"/>
      <c r="F17" s="17"/>
      <c r="G17" s="17"/>
      <c r="H17" s="17"/>
    </row>
    <row r="18" spans="1:8" s="3" customFormat="1" x14ac:dyDescent="0.2">
      <c r="A18" s="17"/>
      <c r="B18" s="18"/>
      <c r="C18" s="17"/>
      <c r="D18" s="17"/>
      <c r="E18" s="17"/>
      <c r="F18" s="17"/>
      <c r="G18" s="17"/>
      <c r="H18" s="17"/>
    </row>
    <row r="19" spans="1:8" s="3" customFormat="1" x14ac:dyDescent="0.2">
      <c r="A19" s="17"/>
      <c r="B19" s="18"/>
      <c r="C19" s="17"/>
      <c r="D19" s="17"/>
      <c r="E19" s="17"/>
      <c r="F19" s="17"/>
      <c r="G19" s="17"/>
      <c r="H19" s="17"/>
    </row>
    <row r="20" spans="1:8" s="3" customFormat="1" x14ac:dyDescent="0.2">
      <c r="A20" s="17"/>
      <c r="B20" s="18"/>
      <c r="C20" s="17"/>
      <c r="D20" s="17"/>
      <c r="E20" s="17"/>
      <c r="F20" s="17"/>
      <c r="G20" s="17"/>
      <c r="H20" s="17"/>
    </row>
    <row r="21" spans="1:8" s="3" customFormat="1" x14ac:dyDescent="0.2">
      <c r="A21" s="17"/>
      <c r="B21" s="18"/>
      <c r="C21" s="17"/>
      <c r="D21" s="17"/>
      <c r="E21" s="17"/>
      <c r="F21" s="17"/>
      <c r="G21" s="17"/>
      <c r="H21" s="17"/>
    </row>
  </sheetData>
  <hyperlinks>
    <hyperlink ref="B2" r:id="rId1" tooltip="NOVOTNÁ Andrea" display="https://www.cgf.cz/cz/turnaje/turnaje-vyhledavani/turnaj/vysledkova-listina-hrace?id=917822594&amp;categoryId=928181133&amp;golferId=82736121" xr:uid="{93FE659C-E093-419B-9AB2-387B5B4FA90F}"/>
    <hyperlink ref="B3" r:id="rId2" tooltip="SVĚRÁKOVÁ Lucie" display="https://www.cgf.cz/cz/turnaje/turnaje-vyhledavani/turnaj/vysledkova-listina-hrace?id=917822594&amp;categoryId=928181133&amp;golferId=99619854" xr:uid="{817D1581-CC9F-45D3-BC34-7FC3D6A56EE1}"/>
    <hyperlink ref="B4" r:id="rId3" tooltip="KUBÍČKOVÁ Nikola" display="https://www.cgf.cz/cz/turnaje/turnaje-vyhledavani/turnaj/vysledkova-listina-hrace?id=917822594&amp;categoryId=928181133&amp;golferId=305599482" xr:uid="{FBDC70DE-8F16-44BC-84F7-28CA63FAD895}"/>
    <hyperlink ref="B5" r:id="rId4" tooltip="SELLNEROVÁ Monika" display="https://www.cgf.cz/cz/turnaje/turnaje-vyhledavani/turnaj/vysledkova-listina-hrace?id=917822594&amp;categoryId=928181133&amp;golferId=620943079" xr:uid="{3F0CB468-8B55-470C-9A1B-C416C15E7D57}"/>
    <hyperlink ref="B6" r:id="rId5" tooltip="PANENKOVÁ Soňa" display="https://www.cgf.cz/cz/turnaje/turnaje-vyhledavani/turnaj/vysledkova-listina-hrace?id=917822594&amp;categoryId=928181133&amp;golferId=298742298" xr:uid="{5B595357-E1DE-45F4-A83C-0BB655AF17A6}"/>
    <hyperlink ref="B7" r:id="rId6" tooltip="BERKOVÁ Soňa" display="https://www.cgf.cz/cz/turnaje/turnaje-vyhledavani/turnaj/vysledkova-listina-hrace?id=917822594&amp;categoryId=928181133&amp;golferId=88103886" xr:uid="{D2F23088-7CA8-4D3D-B4B5-D4D87AB58DBB}"/>
    <hyperlink ref="B8" r:id="rId7" tooltip="MUŽÁTKOVÁ Hana" display="https://www.cgf.cz/cz/turnaje/turnaje-vyhledavani/turnaj/vysledkova-listina-hrace?id=917822594&amp;categoryId=928181133&amp;golferId=358710620" xr:uid="{8D7D51B5-BB54-4BD5-9871-FA3B0F3F3ABB}"/>
    <hyperlink ref="B9" r:id="rId8" tooltip="REDKOVÁ Natálie" display="https://www.cgf.cz/cz/turnaje/turnaje-vyhledavani/turnaj/vysledkova-listina-hrace?id=917822594&amp;categoryId=928181133&amp;golferId=62466599" xr:uid="{2BBE13C3-A668-417A-B8BD-B8A9A5EA9125}"/>
    <hyperlink ref="B10" r:id="rId9" tooltip="BALAMOTI Renata" display="https://www.cgf.cz/cz/turnaje/turnaje-vyhledavani/turnaj/vysledkova-listina-hrace?id=917822594&amp;categoryId=928181133&amp;golferId=79490933" xr:uid="{142301D3-484C-4F78-A929-71CB57BD5897}"/>
    <hyperlink ref="B11" r:id="rId10" tooltip="BURDA RABOVÁ Veronika" display="https://www.cgf.cz/cz/turnaje/turnaje-vyhledavani/turnaj/vysledkova-listina-hrace?id=917822594&amp;categoryId=928181133&amp;golferId=26918450" xr:uid="{0BA5B5E3-3444-45F2-AC9D-53D99312973B}"/>
    <hyperlink ref="B12" r:id="rId11" tooltip="DYBOVÁ Radka" display="https://www.cgf.cz/cz/turnaje/turnaje-vyhledavani/turnaj/vysledkova-listina-hrace?id=917822594&amp;categoryId=928181133&amp;golferId=65160915" xr:uid="{F6B547E1-EE05-419B-8878-0BF1C4EF608D}"/>
    <hyperlink ref="B13" r:id="rId12" tooltip="TUTTEROVÁ Jitka" display="https://www.cgf.cz/cz/turnaje/turnaje-vyhledavani/turnaj/vysledkova-listina-hrace?id=917822594&amp;categoryId=928181133&amp;golferId=2743958" xr:uid="{E677FCF4-CCB5-43D0-97BC-D8FD7BEB2A98}"/>
    <hyperlink ref="B14" r:id="rId13" tooltip="FOLTÝNOVÁ Šárka" display="https://www.cgf.cz/cz/turnaje/turnaje-vyhledavani/turnaj/vysledkova-listina-hrace?id=917822594&amp;categoryId=928181133&amp;golferId=36070267" xr:uid="{D7D91556-720B-4328-B677-834DB2DA7D4E}"/>
  </hyperlinks>
  <pageMargins left="0.7" right="0.7" top="0.75" bottom="0.75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43D1-8D73-458D-B863-E2346FE47BEA}">
  <dimension ref="A1:J17"/>
  <sheetViews>
    <sheetView workbookViewId="0">
      <selection activeCell="B23" sqref="B23"/>
    </sheetView>
  </sheetViews>
  <sheetFormatPr defaultColWidth="22.85546875" defaultRowHeight="13.5" customHeight="1" x14ac:dyDescent="0.2"/>
  <cols>
    <col min="1" max="1" width="6.140625" style="1" customWidth="1"/>
    <col min="2" max="2" width="27" style="1" customWidth="1"/>
    <col min="3" max="3" width="5.7109375" style="1" bestFit="1" customWidth="1"/>
    <col min="4" max="4" width="11.140625" style="1" bestFit="1" customWidth="1"/>
    <col min="5" max="5" width="4.140625" style="1" bestFit="1" customWidth="1"/>
    <col min="6" max="6" width="14" style="1" customWidth="1"/>
    <col min="7" max="7" width="9.28515625" style="1" customWidth="1"/>
    <col min="8" max="8" width="6.5703125" style="1" bestFit="1" customWidth="1"/>
    <col min="9" max="9" width="6" style="1" bestFit="1" customWidth="1"/>
    <col min="10" max="10" width="5.5703125" style="1" bestFit="1" customWidth="1"/>
    <col min="11" max="16384" width="22.85546875" style="1"/>
  </cols>
  <sheetData>
    <row r="1" spans="1:10" s="2" customFormat="1" thickBot="1" x14ac:dyDescent="0.25">
      <c r="A1" s="19" t="s">
        <v>19</v>
      </c>
      <c r="B1" s="20" t="s">
        <v>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30</v>
      </c>
      <c r="H1" s="19" t="s">
        <v>13</v>
      </c>
      <c r="I1" s="21" t="s">
        <v>28</v>
      </c>
      <c r="J1" s="21" t="s">
        <v>29</v>
      </c>
    </row>
    <row r="2" spans="1:10" ht="13.5" customHeight="1" thickTop="1" thickBot="1" x14ac:dyDescent="0.25">
      <c r="A2" s="38">
        <v>1</v>
      </c>
      <c r="B2" s="39" t="s">
        <v>68</v>
      </c>
      <c r="C2" s="38" t="s">
        <v>0</v>
      </c>
      <c r="D2" s="38">
        <v>18000940</v>
      </c>
      <c r="E2" s="40">
        <v>10.6</v>
      </c>
      <c r="F2" s="38" t="s">
        <v>95</v>
      </c>
      <c r="G2" s="38">
        <v>22</v>
      </c>
      <c r="H2" s="40">
        <v>10.4</v>
      </c>
      <c r="I2" s="1">
        <v>37</v>
      </c>
    </row>
    <row r="3" spans="1:10" ht="13.5" customHeight="1" thickTop="1" thickBot="1" x14ac:dyDescent="0.25">
      <c r="A3" s="38">
        <v>2</v>
      </c>
      <c r="B3" s="39" t="s">
        <v>70</v>
      </c>
      <c r="C3" s="38" t="s">
        <v>71</v>
      </c>
      <c r="D3" s="38">
        <v>5600241</v>
      </c>
      <c r="E3" s="40">
        <v>4.9000000000000004</v>
      </c>
      <c r="F3" s="38" t="s">
        <v>96</v>
      </c>
      <c r="G3" s="38">
        <v>17</v>
      </c>
      <c r="H3" s="40">
        <v>4.9000000000000004</v>
      </c>
      <c r="I3" s="1">
        <v>26</v>
      </c>
    </row>
    <row r="4" spans="1:10" ht="13.5" customHeight="1" thickTop="1" thickBot="1" x14ac:dyDescent="0.25">
      <c r="A4" s="38">
        <v>3</v>
      </c>
      <c r="B4" s="39" t="s">
        <v>97</v>
      </c>
      <c r="C4" s="38" t="s">
        <v>61</v>
      </c>
      <c r="D4" s="38">
        <v>2401561</v>
      </c>
      <c r="E4" s="40">
        <v>14.2</v>
      </c>
      <c r="F4" s="38" t="s">
        <v>98</v>
      </c>
      <c r="G4" s="38">
        <v>15</v>
      </c>
      <c r="H4" s="40">
        <v>14.2</v>
      </c>
      <c r="I4" s="1">
        <v>32</v>
      </c>
    </row>
    <row r="5" spans="1:10" ht="13.5" customHeight="1" thickTop="1" thickBot="1" x14ac:dyDescent="0.25">
      <c r="A5" s="38">
        <v>4</v>
      </c>
      <c r="B5" s="39" t="s">
        <v>73</v>
      </c>
      <c r="C5" s="38" t="s">
        <v>4</v>
      </c>
      <c r="D5" s="38">
        <v>1200926</v>
      </c>
      <c r="E5" s="40">
        <v>9</v>
      </c>
      <c r="F5" s="38" t="s">
        <v>99</v>
      </c>
      <c r="G5" s="38">
        <v>12</v>
      </c>
      <c r="H5" s="40">
        <v>9</v>
      </c>
      <c r="I5" s="1">
        <v>25</v>
      </c>
    </row>
    <row r="6" spans="1:10" ht="13.5" customHeight="1" thickTop="1" thickBot="1" x14ac:dyDescent="0.25">
      <c r="A6" s="38">
        <v>5</v>
      </c>
      <c r="B6" s="39" t="s">
        <v>100</v>
      </c>
      <c r="C6" s="38" t="s">
        <v>101</v>
      </c>
      <c r="D6" s="38">
        <v>1004958</v>
      </c>
      <c r="E6" s="40">
        <v>23.2</v>
      </c>
      <c r="F6" s="38" t="s">
        <v>102</v>
      </c>
      <c r="G6" s="38">
        <v>10</v>
      </c>
      <c r="H6" s="40">
        <v>23.4</v>
      </c>
      <c r="I6" s="1">
        <v>37</v>
      </c>
    </row>
    <row r="7" spans="1:10" ht="13.5" customHeight="1" thickTop="1" thickBot="1" x14ac:dyDescent="0.25">
      <c r="A7" s="38">
        <v>6</v>
      </c>
      <c r="B7" s="39" t="s">
        <v>103</v>
      </c>
      <c r="C7" s="38" t="s">
        <v>4</v>
      </c>
      <c r="D7" s="38">
        <v>1200445</v>
      </c>
      <c r="E7" s="40">
        <v>20</v>
      </c>
      <c r="F7" s="38" t="s">
        <v>104</v>
      </c>
      <c r="G7" s="38">
        <v>9</v>
      </c>
      <c r="H7" s="40">
        <v>20</v>
      </c>
      <c r="I7" s="1">
        <v>27</v>
      </c>
    </row>
    <row r="8" spans="1:10" ht="13.5" customHeight="1" thickTop="1" thickBot="1" x14ac:dyDescent="0.25">
      <c r="A8" s="38">
        <v>7</v>
      </c>
      <c r="B8" s="39" t="s">
        <v>105</v>
      </c>
      <c r="C8" s="38" t="s">
        <v>3</v>
      </c>
      <c r="D8" s="38">
        <v>16403522</v>
      </c>
      <c r="E8" s="40">
        <v>13.4</v>
      </c>
      <c r="F8" s="38" t="s">
        <v>106</v>
      </c>
      <c r="G8" s="38">
        <v>8</v>
      </c>
      <c r="H8" s="40">
        <v>13.4</v>
      </c>
      <c r="I8" s="1">
        <v>19</v>
      </c>
    </row>
    <row r="9" spans="1:10" ht="13.5" customHeight="1" thickTop="1" thickBot="1" x14ac:dyDescent="0.25">
      <c r="A9" s="38">
        <v>8</v>
      </c>
      <c r="B9" s="39" t="s">
        <v>107</v>
      </c>
      <c r="C9" s="38" t="s">
        <v>0</v>
      </c>
      <c r="D9" s="38">
        <v>18003970</v>
      </c>
      <c r="E9" s="40">
        <v>21.2</v>
      </c>
      <c r="F9" s="38" t="s">
        <v>108</v>
      </c>
      <c r="G9" s="38">
        <v>7</v>
      </c>
      <c r="H9" s="40">
        <v>21.5</v>
      </c>
      <c r="I9" s="1">
        <v>29</v>
      </c>
    </row>
    <row r="10" spans="1:10" ht="13.5" customHeight="1" thickTop="1" thickBot="1" x14ac:dyDescent="0.25">
      <c r="A10" s="38">
        <v>9</v>
      </c>
      <c r="B10" s="39" t="s">
        <v>109</v>
      </c>
      <c r="C10" s="38" t="s">
        <v>3</v>
      </c>
      <c r="D10" s="38">
        <v>16401089</v>
      </c>
      <c r="E10" s="40">
        <v>19.100000000000001</v>
      </c>
      <c r="F10" s="38" t="s">
        <v>110</v>
      </c>
      <c r="G10" s="38">
        <v>7</v>
      </c>
      <c r="H10" s="40">
        <v>19.3</v>
      </c>
      <c r="I10" s="1">
        <v>26</v>
      </c>
    </row>
    <row r="11" spans="1:10" ht="13.5" customHeight="1" thickTop="1" thickBot="1" x14ac:dyDescent="0.25">
      <c r="A11" s="38">
        <v>10</v>
      </c>
      <c r="B11" s="39" t="s">
        <v>111</v>
      </c>
      <c r="C11" s="38" t="s">
        <v>7</v>
      </c>
      <c r="D11" s="38">
        <v>12503888</v>
      </c>
      <c r="E11" s="40">
        <v>31.1</v>
      </c>
      <c r="F11" s="38" t="s">
        <v>112</v>
      </c>
      <c r="G11" s="38">
        <v>6</v>
      </c>
      <c r="H11" s="40">
        <v>31.1</v>
      </c>
      <c r="I11" s="1">
        <v>31</v>
      </c>
      <c r="J11" s="1">
        <v>20</v>
      </c>
    </row>
    <row r="12" spans="1:10" ht="13.5" customHeight="1" thickTop="1" thickBot="1" x14ac:dyDescent="0.25">
      <c r="A12" s="38">
        <v>11</v>
      </c>
      <c r="B12" s="39" t="s">
        <v>113</v>
      </c>
      <c r="C12" s="38" t="s">
        <v>2</v>
      </c>
      <c r="D12" s="38">
        <v>9804942</v>
      </c>
      <c r="E12" s="40">
        <v>28.7</v>
      </c>
      <c r="F12" s="38" t="s">
        <v>114</v>
      </c>
      <c r="G12" s="38">
        <v>6</v>
      </c>
      <c r="H12" s="40">
        <v>28.7</v>
      </c>
      <c r="I12" s="1">
        <v>30</v>
      </c>
      <c r="J12" s="1">
        <v>10</v>
      </c>
    </row>
    <row r="13" spans="1:10" ht="13.5" customHeight="1" thickTop="1" thickBot="1" x14ac:dyDescent="0.25">
      <c r="A13" s="38">
        <v>12</v>
      </c>
      <c r="B13" s="39" t="s">
        <v>75</v>
      </c>
      <c r="C13" s="38" t="s">
        <v>14</v>
      </c>
      <c r="D13" s="38">
        <v>12201691</v>
      </c>
      <c r="E13" s="40">
        <v>15.7</v>
      </c>
      <c r="F13" s="38" t="s">
        <v>115</v>
      </c>
      <c r="G13" s="38">
        <v>5</v>
      </c>
      <c r="H13" s="40">
        <v>15.7</v>
      </c>
      <c r="I13" s="1">
        <v>22</v>
      </c>
    </row>
    <row r="14" spans="1:10" ht="13.5" customHeight="1" thickTop="1" thickBot="1" x14ac:dyDescent="0.25">
      <c r="A14" s="38">
        <v>13</v>
      </c>
      <c r="B14" s="39" t="s">
        <v>116</v>
      </c>
      <c r="C14" s="38" t="s">
        <v>2</v>
      </c>
      <c r="D14" s="38">
        <v>9808759</v>
      </c>
      <c r="E14" s="40">
        <v>28.5</v>
      </c>
      <c r="F14" s="38" t="s">
        <v>117</v>
      </c>
      <c r="G14" s="38">
        <v>4</v>
      </c>
      <c r="H14" s="40">
        <v>28.5</v>
      </c>
      <c r="I14" s="1">
        <v>28</v>
      </c>
    </row>
    <row r="15" spans="1:10" ht="13.5" customHeight="1" thickTop="1" thickBot="1" x14ac:dyDescent="0.25">
      <c r="A15" s="38">
        <v>14</v>
      </c>
      <c r="B15" s="39" t="s">
        <v>118</v>
      </c>
      <c r="C15" s="38" t="s">
        <v>2</v>
      </c>
      <c r="D15" s="38">
        <v>9808205</v>
      </c>
      <c r="E15" s="40">
        <v>26</v>
      </c>
      <c r="F15" s="38" t="s">
        <v>119</v>
      </c>
      <c r="G15" s="38">
        <v>3</v>
      </c>
      <c r="H15" s="40">
        <v>26</v>
      </c>
      <c r="I15" s="1">
        <v>30</v>
      </c>
    </row>
    <row r="16" spans="1:10" ht="13.5" customHeight="1" thickTop="1" thickBot="1" x14ac:dyDescent="0.25">
      <c r="A16" s="38">
        <v>15</v>
      </c>
      <c r="B16" s="39" t="s">
        <v>93</v>
      </c>
      <c r="C16" s="38" t="s">
        <v>1</v>
      </c>
      <c r="D16" s="38">
        <v>15400129</v>
      </c>
      <c r="E16" s="40">
        <v>29.4</v>
      </c>
      <c r="F16" s="38" t="s">
        <v>120</v>
      </c>
      <c r="G16" s="38">
        <v>3</v>
      </c>
      <c r="H16" s="40">
        <v>29.4</v>
      </c>
      <c r="I16" s="1">
        <v>28</v>
      </c>
    </row>
    <row r="17" ht="13.5" customHeight="1" thickTop="1" x14ac:dyDescent="0.2"/>
  </sheetData>
  <hyperlinks>
    <hyperlink ref="B2" r:id="rId1" tooltip="NOVOTNÁ Andrea" display="https://www.cgf.cz/cz/turnaje/turnaje-vyhledavani/turnaj/vysledkova-listina-hrace?id=931876841&amp;categoryId=931876852&amp;golferId=82736121" xr:uid="{27C512AA-D236-424D-8ACE-3207BB18D9A1}"/>
    <hyperlink ref="B3" r:id="rId2" tooltip="SVĚRÁKOVÁ Lucie" display="https://www.cgf.cz/cz/turnaje/turnaje-vyhledavani/turnaj/vysledkova-listina-hrace?id=931876841&amp;categoryId=931876852&amp;golferId=99619854" xr:uid="{1C8E1D27-C449-4032-85B5-80A3A093B1E0}"/>
    <hyperlink ref="B4" r:id="rId3" tooltip="BAUDISOVÁ Radka" display="https://www.cgf.cz/cz/turnaje/turnaje-vyhledavani/turnaj/vysledkova-listina-hrace?id=931876841&amp;categoryId=931876852&amp;golferId=567871460" xr:uid="{7692E82B-964F-4BE3-B4D8-C771E117432E}"/>
    <hyperlink ref="B5" r:id="rId4" tooltip="KUBÍČKOVÁ Nikola" display="https://www.cgf.cz/cz/turnaje/turnaje-vyhledavani/turnaj/vysledkova-listina-hrace?id=931876841&amp;categoryId=931876852&amp;golferId=305599482" xr:uid="{B8575E95-05FC-49A9-8CB7-B4F6F2F8F8CC}"/>
    <hyperlink ref="B6" r:id="rId5" tooltip="FURCHOVÁ Marcela" display="https://www.cgf.cz/cz/turnaje/turnaje-vyhledavani/turnaj/vysledkova-listina-hrace?id=931876841&amp;categoryId=931876852&amp;golferId=409047005" xr:uid="{05A92AC3-6B7B-4BE1-85D4-B4A4816F648B}"/>
    <hyperlink ref="B7" r:id="rId6" tooltip="BŘÍZOVÁ Eliška" display="https://www.cgf.cz/cz/turnaje/turnaje-vyhledavani/turnaj/vysledkova-listina-hrace?id=931876841&amp;categoryId=931876852&amp;golferId=87131445" xr:uid="{DD918751-33A2-484B-B5DC-EE7C451CA064}"/>
    <hyperlink ref="B8" r:id="rId7" tooltip="STUDECKÁ Petra" display="https://www.cgf.cz/cz/turnaje/turnaje-vyhledavani/turnaj/vysledkova-listina-hrace?id=931876841&amp;categoryId=931876852&amp;golferId=450873628" xr:uid="{E60D2796-40AB-4CD1-8470-638579AD7059}"/>
    <hyperlink ref="B9" r:id="rId8" tooltip="JANÁSKOVÁ Michaela" display="https://www.cgf.cz/cz/turnaje/turnaje-vyhledavani/turnaj/vysledkova-listina-hrace?id=931876841&amp;categoryId=931876852&amp;golferId=320993910" xr:uid="{CAFDF995-431A-4ED1-B05E-C2226D7A2955}"/>
    <hyperlink ref="B10" r:id="rId9" tooltip="SLÁMOVÁ Kateřina" display="https://www.cgf.cz/cz/turnaje/turnaje-vyhledavani/turnaj/vysledkova-listina-hrace?id=931876841&amp;categoryId=931876852&amp;golferId=447047350" xr:uid="{B5707C92-306E-4F0A-A604-E7AB75AF6FEA}"/>
    <hyperlink ref="B11" r:id="rId10" tooltip="BONHOMME HANKEOVÁ Zuzana" display="https://www.cgf.cz/cz/turnaje/turnaje-vyhledavani/turnaj/vysledkova-listina-hrace?id=931876841&amp;categoryId=931876852&amp;golferId=51780206" xr:uid="{2A05E03C-525E-4A0B-975F-972427E808D8}"/>
    <hyperlink ref="B12" r:id="rId11" tooltip="SLUKOVÁ Hana" display="https://www.cgf.cz/cz/turnaje/turnaje-vyhledavani/turnaj/vysledkova-listina-hrace?id=931876841&amp;categoryId=931876852&amp;golferId=12448810" xr:uid="{D6D4874F-91C2-4347-A0D3-7F3937BA0716}"/>
    <hyperlink ref="B13" r:id="rId12" tooltip="SELLNEROVÁ Monika" display="https://www.cgf.cz/cz/turnaje/turnaje-vyhledavani/turnaj/vysledkova-listina-hrace?id=931876841&amp;categoryId=931876852&amp;golferId=620943079" xr:uid="{35A6BF6C-7E05-40E3-B34E-8C80F7F413CB}"/>
    <hyperlink ref="B14" r:id="rId13" tooltip="SVOBODOVÁ Markéta" display="https://www.cgf.cz/cz/turnaje/turnaje-vyhledavani/turnaj/vysledkova-listina-hrace?id=931876841&amp;categoryId=931876852&amp;golferId=529694318" xr:uid="{4087ACA4-72A6-43C7-BA30-2E0FC5186AEC}"/>
    <hyperlink ref="B15" r:id="rId14" tooltip="PRÁGEROVÁ Renata" display="https://www.cgf.cz/cz/turnaje/turnaje-vyhledavani/turnaj/vysledkova-listina-hrace?id=931876841&amp;categoryId=931876852&amp;golferId=86177829" xr:uid="{B5993FFE-8C38-408F-A677-A1B66CBEC3DA}"/>
    <hyperlink ref="B16" r:id="rId15" tooltip="FOLTÝNOVÁ Šárka" display="https://www.cgf.cz/cz/turnaje/turnaje-vyhledavani/turnaj/vysledkova-listina-hrace?id=931876841&amp;categoryId=931876852&amp;golferId=36070267" xr:uid="{5EDEF71B-5250-459A-BC45-B98576DF655E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BF31-D84D-4E74-BDB6-C15F7D48E50D}">
  <dimension ref="A1:J13"/>
  <sheetViews>
    <sheetView workbookViewId="0">
      <pane ySplit="1" topLeftCell="A2" activePane="bottomLeft" state="frozen"/>
      <selection pane="bottomLeft" activeCell="B14" sqref="B14"/>
    </sheetView>
  </sheetViews>
  <sheetFormatPr defaultColWidth="23" defaultRowHeight="15" x14ac:dyDescent="0.25"/>
  <cols>
    <col min="1" max="1" width="7.5703125" bestFit="1" customWidth="1"/>
    <col min="2" max="2" width="22.42578125" bestFit="1" customWidth="1"/>
    <col min="3" max="3" width="7.7109375" bestFit="1" customWidth="1"/>
    <col min="4" max="4" width="12.7109375" bestFit="1" customWidth="1"/>
    <col min="5" max="5" width="6.28515625" bestFit="1" customWidth="1"/>
    <col min="6" max="6" width="14.5703125" bestFit="1" customWidth="1"/>
    <col min="7" max="7" width="5.42578125" bestFit="1" customWidth="1"/>
    <col min="8" max="8" width="6.7109375" bestFit="1" customWidth="1"/>
    <col min="9" max="9" width="6" bestFit="1" customWidth="1"/>
    <col min="10" max="10" width="5.5703125" bestFit="1" customWidth="1"/>
  </cols>
  <sheetData>
    <row r="1" spans="1:10" ht="26.25" thickBot="1" x14ac:dyDescent="0.3">
      <c r="A1" s="19" t="s">
        <v>19</v>
      </c>
      <c r="B1" s="20" t="s">
        <v>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30</v>
      </c>
      <c r="H1" s="19" t="s">
        <v>13</v>
      </c>
      <c r="I1" s="21" t="s">
        <v>28</v>
      </c>
      <c r="J1" s="21" t="s">
        <v>29</v>
      </c>
    </row>
    <row r="2" spans="1:10" ht="16.5" thickTop="1" thickBot="1" x14ac:dyDescent="0.3">
      <c r="A2" s="38">
        <v>1</v>
      </c>
      <c r="B2" s="39" t="s">
        <v>105</v>
      </c>
      <c r="C2" s="38" t="s">
        <v>3</v>
      </c>
      <c r="D2" s="38">
        <v>16403522</v>
      </c>
      <c r="E2" s="40">
        <v>13.9</v>
      </c>
      <c r="F2" s="38" t="s">
        <v>121</v>
      </c>
      <c r="G2" s="38">
        <v>21</v>
      </c>
      <c r="H2" s="40">
        <v>13.7</v>
      </c>
      <c r="I2" s="46">
        <v>38</v>
      </c>
      <c r="J2" s="46">
        <v>30</v>
      </c>
    </row>
    <row r="3" spans="1:10" ht="16.5" thickTop="1" thickBot="1" x14ac:dyDescent="0.3">
      <c r="A3" s="38">
        <v>2</v>
      </c>
      <c r="B3" s="39" t="s">
        <v>122</v>
      </c>
      <c r="C3" s="38" t="s">
        <v>20</v>
      </c>
      <c r="D3" s="38">
        <v>302031</v>
      </c>
      <c r="E3" s="40">
        <v>19.2</v>
      </c>
      <c r="F3" s="38" t="s">
        <v>123</v>
      </c>
      <c r="G3" s="38">
        <v>14</v>
      </c>
      <c r="H3" s="40">
        <v>18.899999999999999</v>
      </c>
      <c r="I3" s="46">
        <v>36</v>
      </c>
      <c r="J3" s="46">
        <v>10</v>
      </c>
    </row>
    <row r="4" spans="1:10" ht="16.5" thickTop="1" thickBot="1" x14ac:dyDescent="0.3">
      <c r="A4" s="38">
        <v>3</v>
      </c>
      <c r="B4" s="39" t="s">
        <v>113</v>
      </c>
      <c r="C4" s="38" t="s">
        <v>2</v>
      </c>
      <c r="D4" s="38">
        <v>9804942</v>
      </c>
      <c r="E4" s="40">
        <v>28.7</v>
      </c>
      <c r="F4" s="38" t="s">
        <v>124</v>
      </c>
      <c r="G4" s="38">
        <v>10</v>
      </c>
      <c r="H4" s="40">
        <v>28.2</v>
      </c>
      <c r="I4" s="46">
        <v>38</v>
      </c>
      <c r="J4" s="46">
        <v>10</v>
      </c>
    </row>
    <row r="5" spans="1:10" ht="16.5" thickTop="1" thickBot="1" x14ac:dyDescent="0.3">
      <c r="A5" s="38">
        <v>4</v>
      </c>
      <c r="B5" s="39" t="s">
        <v>125</v>
      </c>
      <c r="C5" s="38" t="s">
        <v>20</v>
      </c>
      <c r="D5" s="38">
        <v>302272</v>
      </c>
      <c r="E5" s="40">
        <v>25.1</v>
      </c>
      <c r="F5" s="38" t="s">
        <v>126</v>
      </c>
      <c r="G5" s="38">
        <v>10</v>
      </c>
      <c r="H5" s="40">
        <v>25.1</v>
      </c>
      <c r="I5" s="47">
        <v>34</v>
      </c>
    </row>
    <row r="6" spans="1:10" ht="16.5" thickTop="1" thickBot="1" x14ac:dyDescent="0.3">
      <c r="A6" s="38">
        <v>5</v>
      </c>
      <c r="B6" s="39" t="s">
        <v>127</v>
      </c>
      <c r="C6" s="38" t="s">
        <v>23</v>
      </c>
      <c r="D6" s="38">
        <v>16300504</v>
      </c>
      <c r="E6" s="40">
        <v>23</v>
      </c>
      <c r="F6" s="38" t="s">
        <v>128</v>
      </c>
      <c r="G6" s="38">
        <v>7</v>
      </c>
      <c r="H6" s="40">
        <v>23</v>
      </c>
      <c r="I6" s="47">
        <v>31</v>
      </c>
    </row>
    <row r="7" spans="1:10" ht="16.5" thickTop="1" thickBot="1" x14ac:dyDescent="0.3">
      <c r="A7" s="38">
        <v>6</v>
      </c>
      <c r="B7" s="39" t="s">
        <v>84</v>
      </c>
      <c r="C7" s="38" t="s">
        <v>21</v>
      </c>
      <c r="D7" s="38">
        <v>900884</v>
      </c>
      <c r="E7" s="40">
        <v>20.3</v>
      </c>
      <c r="F7" s="38" t="s">
        <v>129</v>
      </c>
      <c r="G7" s="38">
        <v>7</v>
      </c>
      <c r="H7" s="40">
        <v>20.3</v>
      </c>
      <c r="I7" s="47">
        <v>27</v>
      </c>
    </row>
    <row r="8" spans="1:10" ht="16.5" thickTop="1" thickBot="1" x14ac:dyDescent="0.3">
      <c r="A8" s="38">
        <v>7</v>
      </c>
      <c r="B8" s="39" t="s">
        <v>130</v>
      </c>
      <c r="C8" s="38" t="s">
        <v>131</v>
      </c>
      <c r="D8" s="38">
        <v>8600298</v>
      </c>
      <c r="E8" s="40">
        <v>24.7</v>
      </c>
      <c r="F8" s="38" t="s">
        <v>114</v>
      </c>
      <c r="G8" s="38">
        <v>6</v>
      </c>
      <c r="H8" s="40">
        <v>24.7</v>
      </c>
      <c r="I8" s="47">
        <v>30</v>
      </c>
    </row>
    <row r="9" spans="1:10" ht="23.25" customHeight="1" thickTop="1" thickBot="1" x14ac:dyDescent="0.3">
      <c r="A9" s="38">
        <v>8</v>
      </c>
      <c r="B9" s="39" t="s">
        <v>111</v>
      </c>
      <c r="C9" s="38" t="s">
        <v>7</v>
      </c>
      <c r="D9" s="38">
        <v>12503888</v>
      </c>
      <c r="E9" s="40">
        <v>30.8</v>
      </c>
      <c r="F9" s="38" t="s">
        <v>132</v>
      </c>
      <c r="G9" s="38">
        <v>5</v>
      </c>
      <c r="H9" s="40">
        <v>30.8</v>
      </c>
      <c r="I9" s="47">
        <v>33</v>
      </c>
    </row>
    <row r="10" spans="1:10" ht="16.5" thickTop="1" thickBot="1" x14ac:dyDescent="0.3">
      <c r="A10" s="38">
        <v>9</v>
      </c>
      <c r="B10" s="39" t="s">
        <v>93</v>
      </c>
      <c r="C10" s="38" t="s">
        <v>1</v>
      </c>
      <c r="D10" s="38">
        <v>15400129</v>
      </c>
      <c r="E10" s="40">
        <v>30.6</v>
      </c>
      <c r="F10" s="38" t="s">
        <v>133</v>
      </c>
      <c r="G10" s="38">
        <v>3</v>
      </c>
      <c r="H10" s="40">
        <v>30.6</v>
      </c>
      <c r="I10" s="47">
        <v>28</v>
      </c>
    </row>
    <row r="11" spans="1:10" ht="16.5" thickTop="1" thickBot="1" x14ac:dyDescent="0.3">
      <c r="A11" s="38">
        <v>10</v>
      </c>
      <c r="B11" s="39" t="s">
        <v>134</v>
      </c>
      <c r="C11" s="38" t="s">
        <v>18</v>
      </c>
      <c r="D11" s="38">
        <v>13900004</v>
      </c>
      <c r="E11" s="40">
        <v>27.2</v>
      </c>
      <c r="F11" s="38" t="s">
        <v>135</v>
      </c>
      <c r="G11" s="38">
        <v>2</v>
      </c>
      <c r="H11" s="40">
        <v>27.2</v>
      </c>
      <c r="I11" s="47">
        <v>20</v>
      </c>
    </row>
    <row r="12" spans="1:10" ht="16.5" thickTop="1" thickBot="1" x14ac:dyDescent="0.3">
      <c r="A12" s="41">
        <v>11</v>
      </c>
      <c r="B12" s="42" t="s">
        <v>91</v>
      </c>
      <c r="C12" s="41" t="s">
        <v>4</v>
      </c>
      <c r="D12" s="41">
        <v>1201312</v>
      </c>
      <c r="E12" s="43">
        <v>36.799999999999997</v>
      </c>
      <c r="F12" s="41" t="s">
        <v>16</v>
      </c>
      <c r="G12" s="41" t="s">
        <v>17</v>
      </c>
      <c r="H12" s="43">
        <v>36.799999999999997</v>
      </c>
      <c r="I12" s="47">
        <v>0</v>
      </c>
    </row>
    <row r="13" spans="1:10" ht="15.75" thickTop="1" x14ac:dyDescent="0.25"/>
  </sheetData>
  <hyperlinks>
    <hyperlink ref="B2" r:id="rId1" tooltip="STUDECKÁ Petra" display="https://www.cgf.cz/cz/turnaje/turnaje-vyhledavani/turnaj/vysledkova-listina-hrace?id=944066483&amp;categoryId=944066504&amp;golferId=450873628" xr:uid="{851386DE-1BDC-4DFB-AA39-F53BFF960626}"/>
    <hyperlink ref="B3" r:id="rId2" tooltip="HAŠKOVÁ Libuše" display="https://www.cgf.cz/cz/turnaje/turnaje-vyhledavani/turnaj/vysledkova-listina-hrace?id=944066483&amp;categoryId=944066504&amp;golferId=348809981" xr:uid="{A171E900-C11E-4D6D-B19E-F5DE0FD6A1A9}"/>
    <hyperlink ref="B4" r:id="rId3" tooltip="SLUKOVÁ Hana" display="https://www.cgf.cz/cz/turnaje/turnaje-vyhledavani/turnaj/vysledkova-listina-hrace?id=944066483&amp;categoryId=944066504&amp;golferId=12448810" xr:uid="{1F4A8064-BDF5-44B9-B580-C975BF36E271}"/>
    <hyperlink ref="B5" r:id="rId4" tooltip="GULYK Mariia" display="https://www.cgf.cz/cz/turnaje/turnaje-vyhledavani/turnaj/vysledkova-listina-hrace?id=944066483&amp;categoryId=944066504&amp;golferId=562712716" xr:uid="{32F47EA1-054A-410B-AA03-8F4031E3EFC0}"/>
    <hyperlink ref="B6" r:id="rId5" tooltip="SOJKOVÁ Lenka" display="https://www.cgf.cz/cz/turnaje/turnaje-vyhledavani/turnaj/vysledkova-listina-hrace?id=944066483&amp;categoryId=944066504&amp;golferId=444521647" xr:uid="{0FB6F24C-B60B-4E9B-8EE7-11AC9AB5F53C}"/>
    <hyperlink ref="B7" r:id="rId6" tooltip="REDKOVÁ Natálie" display="https://www.cgf.cz/cz/turnaje/turnaje-vyhledavani/turnaj/vysledkova-listina-hrace?id=944066483&amp;categoryId=944066504&amp;golferId=62466599" xr:uid="{FDFFA21C-2AAA-4EB8-BA57-3E94C312B313}"/>
    <hyperlink ref="B8" r:id="rId7" tooltip="CHLOSTOVÁ Blanka" display="https://www.cgf.cz/cz/turnaje/turnaje-vyhledavani/turnaj/vysledkova-listina-hrace?id=944066483&amp;categoryId=944066504&amp;golferId=47573731" xr:uid="{ADBA8ADF-F37F-4B4C-9A85-0D097D59F8B4}"/>
    <hyperlink ref="B9" r:id="rId8" tooltip="BONHOMME HANKEOVÁ Zuzana" display="https://www.cgf.cz/cz/turnaje/turnaje-vyhledavani/turnaj/vysledkova-listina-hrace?id=944066483&amp;categoryId=944066504&amp;golferId=51780206" xr:uid="{AD2B6D43-21DB-427E-BDB8-B79E462DE71C}"/>
    <hyperlink ref="B10" r:id="rId9" tooltip="FOLTÝNOVÁ Šárka" display="https://www.cgf.cz/cz/turnaje/turnaje-vyhledavani/turnaj/vysledkova-listina-hrace?id=944066483&amp;categoryId=944066504&amp;golferId=36070267" xr:uid="{6E9F8A3C-C450-441F-A8F3-01FA0F81AE7F}"/>
    <hyperlink ref="B11" r:id="rId10" tooltip="VINTROVÁ Lucie" display="https://www.cgf.cz/cz/turnaje/turnaje-vyhledavani/turnaj/vysledkova-listina-hrace?id=944066483&amp;categoryId=944066504&amp;golferId=11204552" xr:uid="{36F3BC3A-BD7B-455C-B018-C6D131860CA9}"/>
    <hyperlink ref="B12" r:id="rId11" tooltip="TUTTEROVÁ Jitka" display="https://www.cgf.cz/cz/turnaje/turnaje-vyhledavani/turnaj/vysledkova-listina-hrace?id=944066483&amp;categoryId=944066504&amp;golferId=2743958" xr:uid="{873EA6D7-C8E6-49C8-BA0D-62F65C79E91E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8CCF7-2B1B-4A81-B8A9-6063B362DD6C}">
  <dimension ref="A1:J16"/>
  <sheetViews>
    <sheetView workbookViewId="0">
      <selection activeCell="B21" sqref="B21"/>
    </sheetView>
  </sheetViews>
  <sheetFormatPr defaultColWidth="34.42578125" defaultRowHeight="12.75" x14ac:dyDescent="0.2"/>
  <cols>
    <col min="1" max="1" width="9.7109375" style="16" bestFit="1" customWidth="1"/>
    <col min="2" max="2" width="22.42578125" style="16" bestFit="1" customWidth="1"/>
    <col min="3" max="3" width="10.42578125" style="16" bestFit="1" customWidth="1"/>
    <col min="4" max="4" width="18" style="16" bestFit="1" customWidth="1"/>
    <col min="5" max="5" width="7" style="16" bestFit="1" customWidth="1"/>
    <col min="6" max="6" width="18.7109375" style="16" bestFit="1" customWidth="1"/>
    <col min="7" max="7" width="8.42578125" style="16" bestFit="1" customWidth="1"/>
    <col min="8" max="8" width="10.85546875" style="16" bestFit="1" customWidth="1"/>
    <col min="9" max="9" width="6" style="16" bestFit="1" customWidth="1"/>
    <col min="10" max="10" width="5.5703125" style="16" bestFit="1" customWidth="1"/>
    <col min="11" max="16384" width="34.42578125" style="16"/>
  </cols>
  <sheetData>
    <row r="1" spans="1:10" ht="13.5" thickBot="1" x14ac:dyDescent="0.25">
      <c r="A1" s="19" t="s">
        <v>19</v>
      </c>
      <c r="B1" s="20" t="s">
        <v>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30</v>
      </c>
      <c r="H1" s="19" t="s">
        <v>13</v>
      </c>
      <c r="I1" s="21" t="s">
        <v>28</v>
      </c>
      <c r="J1" s="21" t="s">
        <v>29</v>
      </c>
    </row>
    <row r="2" spans="1:10" ht="14.25" thickTop="1" thickBot="1" x14ac:dyDescent="0.25">
      <c r="A2" s="38">
        <v>1</v>
      </c>
      <c r="B2" s="39" t="s">
        <v>70</v>
      </c>
      <c r="C2" s="38" t="s">
        <v>71</v>
      </c>
      <c r="D2" s="38">
        <v>5600241</v>
      </c>
      <c r="E2" s="40">
        <v>5.8</v>
      </c>
      <c r="F2" s="38" t="s">
        <v>136</v>
      </c>
      <c r="G2" s="38">
        <v>23</v>
      </c>
      <c r="H2" s="40">
        <v>6.3</v>
      </c>
      <c r="I2" s="16">
        <v>31</v>
      </c>
    </row>
    <row r="3" spans="1:10" ht="14.25" thickTop="1" thickBot="1" x14ac:dyDescent="0.25">
      <c r="A3" s="38">
        <v>2</v>
      </c>
      <c r="B3" s="39" t="s">
        <v>73</v>
      </c>
      <c r="C3" s="38" t="s">
        <v>4</v>
      </c>
      <c r="D3" s="38">
        <v>1200926</v>
      </c>
      <c r="E3" s="40">
        <v>9.1999999999999993</v>
      </c>
      <c r="F3" s="38" t="s">
        <v>137</v>
      </c>
      <c r="G3" s="38">
        <v>22</v>
      </c>
      <c r="H3" s="40">
        <v>9.1999999999999993</v>
      </c>
      <c r="I3" s="16">
        <v>34</v>
      </c>
    </row>
    <row r="4" spans="1:10" ht="14.25" thickTop="1" thickBot="1" x14ac:dyDescent="0.25">
      <c r="A4" s="38">
        <v>3</v>
      </c>
      <c r="B4" s="39" t="s">
        <v>75</v>
      </c>
      <c r="C4" s="38" t="s">
        <v>14</v>
      </c>
      <c r="D4" s="38">
        <v>12201691</v>
      </c>
      <c r="E4" s="40">
        <v>15.3</v>
      </c>
      <c r="F4" s="38" t="s">
        <v>138</v>
      </c>
      <c r="G4" s="38">
        <v>18</v>
      </c>
      <c r="H4" s="40">
        <v>15.2</v>
      </c>
      <c r="I4" s="16">
        <v>35</v>
      </c>
    </row>
    <row r="5" spans="1:10" ht="14.25" thickTop="1" thickBot="1" x14ac:dyDescent="0.25">
      <c r="A5" s="38">
        <v>4</v>
      </c>
      <c r="B5" s="39" t="s">
        <v>139</v>
      </c>
      <c r="C5" s="38" t="s">
        <v>0</v>
      </c>
      <c r="D5" s="38">
        <v>18002928</v>
      </c>
      <c r="E5" s="40">
        <v>14.3</v>
      </c>
      <c r="F5" s="38" t="s">
        <v>140</v>
      </c>
      <c r="G5" s="38">
        <v>18</v>
      </c>
      <c r="H5" s="40">
        <v>13.9</v>
      </c>
      <c r="I5" s="16">
        <v>36</v>
      </c>
    </row>
    <row r="6" spans="1:10" ht="14.25" thickTop="1" thickBot="1" x14ac:dyDescent="0.25">
      <c r="A6" s="38">
        <v>5</v>
      </c>
      <c r="B6" s="39" t="s">
        <v>127</v>
      </c>
      <c r="C6" s="38" t="s">
        <v>23</v>
      </c>
      <c r="D6" s="38">
        <v>16300504</v>
      </c>
      <c r="E6" s="40">
        <v>22.7</v>
      </c>
      <c r="F6" s="38" t="s">
        <v>141</v>
      </c>
      <c r="G6" s="38">
        <v>14</v>
      </c>
      <c r="H6" s="40">
        <v>22.1</v>
      </c>
      <c r="I6" s="16">
        <v>38</v>
      </c>
      <c r="J6" s="16">
        <v>30</v>
      </c>
    </row>
    <row r="7" spans="1:10" ht="14.25" thickTop="1" thickBot="1" x14ac:dyDescent="0.25">
      <c r="A7" s="38">
        <v>6</v>
      </c>
      <c r="B7" s="39" t="s">
        <v>103</v>
      </c>
      <c r="C7" s="38" t="s">
        <v>4</v>
      </c>
      <c r="D7" s="38">
        <v>1200445</v>
      </c>
      <c r="E7" s="40">
        <v>20.3</v>
      </c>
      <c r="F7" s="38" t="s">
        <v>142</v>
      </c>
      <c r="G7" s="38">
        <v>13</v>
      </c>
      <c r="H7" s="40">
        <v>20.100000000000001</v>
      </c>
      <c r="I7" s="16">
        <v>38</v>
      </c>
      <c r="J7" s="16">
        <v>20</v>
      </c>
    </row>
    <row r="8" spans="1:10" ht="14.25" thickTop="1" thickBot="1" x14ac:dyDescent="0.25">
      <c r="A8" s="38">
        <v>7</v>
      </c>
      <c r="B8" s="39" t="s">
        <v>111</v>
      </c>
      <c r="C8" s="38" t="s">
        <v>7</v>
      </c>
      <c r="D8" s="38">
        <v>12503888</v>
      </c>
      <c r="E8" s="40">
        <v>30.8</v>
      </c>
      <c r="F8" s="38" t="s">
        <v>143</v>
      </c>
      <c r="G8" s="38">
        <v>10</v>
      </c>
      <c r="H8" s="40">
        <v>30.2</v>
      </c>
      <c r="I8" s="16">
        <v>40</v>
      </c>
      <c r="J8" s="16">
        <v>30</v>
      </c>
    </row>
    <row r="9" spans="1:10" ht="14.25" thickTop="1" thickBot="1" x14ac:dyDescent="0.25">
      <c r="A9" s="38">
        <v>8</v>
      </c>
      <c r="B9" s="39" t="s">
        <v>130</v>
      </c>
      <c r="C9" s="38" t="s">
        <v>131</v>
      </c>
      <c r="D9" s="38">
        <v>8600298</v>
      </c>
      <c r="E9" s="40">
        <v>24.7</v>
      </c>
      <c r="F9" s="38" t="s">
        <v>62</v>
      </c>
      <c r="G9" s="38">
        <v>9</v>
      </c>
      <c r="H9" s="40">
        <v>24.9</v>
      </c>
      <c r="I9" s="16">
        <v>33</v>
      </c>
    </row>
    <row r="10" spans="1:10" ht="14.25" thickTop="1" thickBot="1" x14ac:dyDescent="0.25">
      <c r="A10" s="38">
        <v>9</v>
      </c>
      <c r="B10" s="39" t="s">
        <v>113</v>
      </c>
      <c r="C10" s="38" t="s">
        <v>2</v>
      </c>
      <c r="D10" s="38">
        <v>9804942</v>
      </c>
      <c r="E10" s="40">
        <v>28.2</v>
      </c>
      <c r="F10" s="38" t="s">
        <v>144</v>
      </c>
      <c r="G10" s="38">
        <v>8</v>
      </c>
      <c r="H10" s="40">
        <v>28.2</v>
      </c>
      <c r="I10" s="16">
        <v>30</v>
      </c>
    </row>
    <row r="11" spans="1:10" ht="14.25" thickTop="1" thickBot="1" x14ac:dyDescent="0.25">
      <c r="A11" s="38">
        <v>10</v>
      </c>
      <c r="B11" s="39" t="s">
        <v>77</v>
      </c>
      <c r="C11" s="38" t="s">
        <v>78</v>
      </c>
      <c r="D11" s="38">
        <v>14100548</v>
      </c>
      <c r="E11" s="40">
        <v>22</v>
      </c>
      <c r="F11" s="38" t="s">
        <v>63</v>
      </c>
      <c r="G11" s="38">
        <v>6</v>
      </c>
      <c r="H11" s="40">
        <v>22.8</v>
      </c>
      <c r="I11" s="16">
        <v>28</v>
      </c>
    </row>
    <row r="12" spans="1:10" ht="14.25" thickTop="1" thickBot="1" x14ac:dyDescent="0.25">
      <c r="A12" s="38">
        <v>11</v>
      </c>
      <c r="B12" s="39" t="s">
        <v>145</v>
      </c>
      <c r="C12" s="38" t="s">
        <v>7</v>
      </c>
      <c r="D12" s="38">
        <v>12503071</v>
      </c>
      <c r="E12" s="40">
        <v>31.2</v>
      </c>
      <c r="F12" s="38" t="s">
        <v>146</v>
      </c>
      <c r="G12" s="38">
        <v>6</v>
      </c>
      <c r="H12" s="40">
        <v>31.2</v>
      </c>
      <c r="I12" s="16">
        <v>31</v>
      </c>
      <c r="J12" s="16">
        <v>10</v>
      </c>
    </row>
    <row r="13" spans="1:10" ht="14.25" thickTop="1" thickBot="1" x14ac:dyDescent="0.25">
      <c r="A13" s="38">
        <v>12</v>
      </c>
      <c r="B13" s="39" t="s">
        <v>134</v>
      </c>
      <c r="C13" s="38" t="s">
        <v>18</v>
      </c>
      <c r="D13" s="38">
        <v>13900004</v>
      </c>
      <c r="E13" s="40">
        <v>27.2</v>
      </c>
      <c r="F13" s="38" t="s">
        <v>22</v>
      </c>
      <c r="G13" s="38">
        <v>5</v>
      </c>
      <c r="H13" s="40">
        <v>27.2</v>
      </c>
      <c r="I13" s="16">
        <v>25</v>
      </c>
    </row>
    <row r="14" spans="1:10" ht="14.25" thickTop="1" thickBot="1" x14ac:dyDescent="0.25">
      <c r="A14" s="38">
        <v>13</v>
      </c>
      <c r="B14" s="39" t="s">
        <v>147</v>
      </c>
      <c r="C14" s="38" t="s">
        <v>7</v>
      </c>
      <c r="D14" s="38">
        <v>12504272</v>
      </c>
      <c r="E14" s="40">
        <v>33.9</v>
      </c>
      <c r="F14" s="38" t="s">
        <v>148</v>
      </c>
      <c r="G14" s="38">
        <v>4</v>
      </c>
      <c r="H14" s="40">
        <v>33.9</v>
      </c>
      <c r="I14" s="16">
        <v>22</v>
      </c>
    </row>
    <row r="15" spans="1:10" ht="14.25" thickTop="1" thickBot="1" x14ac:dyDescent="0.25">
      <c r="A15" s="41">
        <v>14</v>
      </c>
      <c r="B15" s="42" t="s">
        <v>149</v>
      </c>
      <c r="C15" s="41" t="s">
        <v>65</v>
      </c>
      <c r="D15" s="41">
        <v>6301474</v>
      </c>
      <c r="E15" s="43">
        <v>38.799999999999997</v>
      </c>
      <c r="F15" s="41" t="s">
        <v>150</v>
      </c>
      <c r="G15" s="41">
        <v>2</v>
      </c>
      <c r="H15" s="43">
        <v>36.9</v>
      </c>
      <c r="I15" s="16">
        <v>36</v>
      </c>
    </row>
    <row r="16" spans="1:10" ht="13.5" thickTop="1" x14ac:dyDescent="0.2"/>
  </sheetData>
  <hyperlinks>
    <hyperlink ref="B2" r:id="rId1" tooltip="SVĚRÁKOVÁ Lucie" display="https://www.cgf.cz/cz/turnaje/turnaje-vyhledavani/turnaj/vysledkova-listina-hrace?id=960529234&amp;categoryId=960529253&amp;golferId=99619854" xr:uid="{B6EE1BA2-B362-4B85-97FC-1867B47A8338}"/>
    <hyperlink ref="B3" r:id="rId2" tooltip="KUBÍČKOVÁ Nikola" display="https://www.cgf.cz/cz/turnaje/turnaje-vyhledavani/turnaj/vysledkova-listina-hrace?id=960529234&amp;categoryId=960529253&amp;golferId=305599482" xr:uid="{B913BAA6-04AA-4058-8E05-5009028F4A3F}"/>
    <hyperlink ref="B4" r:id="rId3" tooltip="SELLNEROVÁ Monika" display="https://www.cgf.cz/cz/turnaje/turnaje-vyhledavani/turnaj/vysledkova-listina-hrace?id=960529234&amp;categoryId=960529253&amp;golferId=620943079" xr:uid="{0B987813-D5A7-431D-860A-F3645F5CA631}"/>
    <hyperlink ref="B5" r:id="rId4" tooltip="LOUKOTOVÁ Pavla" display="https://www.cgf.cz/cz/turnaje/turnaje-vyhledavani/turnaj/vysledkova-listina-hrace?id=960529234&amp;categoryId=960529253&amp;golferId=46388538" xr:uid="{C7B842AB-5EB7-464E-97C8-23CA90861CCE}"/>
    <hyperlink ref="B6" r:id="rId5" tooltip="SOJKOVÁ Lenka" display="https://www.cgf.cz/cz/turnaje/turnaje-vyhledavani/turnaj/vysledkova-listina-hrace?id=960529234&amp;categoryId=960529253&amp;golferId=444521647" xr:uid="{C3AC38EA-6C80-4E8B-9E63-C026C21203B1}"/>
    <hyperlink ref="B7" r:id="rId6" tooltip="BŘÍZOVÁ Eliška" display="https://www.cgf.cz/cz/turnaje/turnaje-vyhledavani/turnaj/vysledkova-listina-hrace?id=960529234&amp;categoryId=960529253&amp;golferId=87131445" xr:uid="{F92520A8-FC52-43A8-894C-03D3263DBFF1}"/>
    <hyperlink ref="B8" r:id="rId7" tooltip="BONHOMME HANKEOVÁ Zuzana" display="https://www.cgf.cz/cz/turnaje/turnaje-vyhledavani/turnaj/vysledkova-listina-hrace?id=960529234&amp;categoryId=960529253&amp;golferId=51780206" xr:uid="{B4C53D76-1DCF-4A05-BBAB-D69AFFE2F9C2}"/>
    <hyperlink ref="B9" r:id="rId8" tooltip="CHLOSTOVÁ Blanka" display="https://www.cgf.cz/cz/turnaje/turnaje-vyhledavani/turnaj/vysledkova-listina-hrace?id=960529234&amp;categoryId=960529253&amp;golferId=47573731" xr:uid="{CC297D3C-81DC-415E-9298-C22185A22E57}"/>
    <hyperlink ref="B10" r:id="rId9" tooltip="SLUKOVÁ Hana" display="https://www.cgf.cz/cz/turnaje/turnaje-vyhledavani/turnaj/vysledkova-listina-hrace?id=960529234&amp;categoryId=960529253&amp;golferId=12448810" xr:uid="{2F445BCB-DAD2-4D3B-AE3A-6E273A375913}"/>
    <hyperlink ref="B11" r:id="rId10" tooltip="PANENKOVÁ Soňa" display="https://www.cgf.cz/cz/turnaje/turnaje-vyhledavani/turnaj/vysledkova-listina-hrace?id=960529234&amp;categoryId=960529253&amp;golferId=298742298" xr:uid="{9BCDE747-8384-44A9-B899-0CAF4717ED67}"/>
    <hyperlink ref="B12" r:id="rId11" tooltip="LYEROVÁ Bohumila" display="https://www.cgf.cz/cz/turnaje/turnaje-vyhledavani/turnaj/vysledkova-listina-hrace?id=960529234&amp;categoryId=960529253&amp;golferId=316759424" xr:uid="{F525DE43-9857-4A7C-840C-3882CF9CFB1C}"/>
    <hyperlink ref="B13" r:id="rId12" tooltip="VINTROVÁ Lucie" display="https://www.cgf.cz/cz/turnaje/turnaje-vyhledavani/turnaj/vysledkova-listina-hrace?id=960529234&amp;categoryId=960529253&amp;golferId=11204552" xr:uid="{D85A5A1E-B7D8-4093-A2E9-D1D9B3600C1C}"/>
    <hyperlink ref="B14" r:id="rId13" tooltip="TRNKOVÁ Zlata" display="https://www.cgf.cz/cz/turnaje/turnaje-vyhledavani/turnaj/vysledkova-listina-hrace?id=960529234&amp;categoryId=960529253&amp;golferId=326789625" xr:uid="{3DE3D25D-876E-4595-9BC5-91FF8E203705}"/>
    <hyperlink ref="B15" r:id="rId14" tooltip="REZKOVÁ Simona" display="https://www.cgf.cz/cz/turnaje/turnaje-vyhledavani/turnaj/vysledkova-listina-hrace?id=960529234&amp;categoryId=960529253&amp;golferId=702139084" xr:uid="{AF634AFC-0925-4FAD-A514-526E903C2FAF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118-74E1-4A44-A6EF-ED3CF020F4D7}">
  <dimension ref="A1:J15"/>
  <sheetViews>
    <sheetView workbookViewId="0">
      <selection activeCell="K1" sqref="K1:K1048576"/>
    </sheetView>
  </sheetViews>
  <sheetFormatPr defaultColWidth="40.42578125" defaultRowHeight="12.75" x14ac:dyDescent="0.2"/>
  <cols>
    <col min="1" max="1" width="9.42578125" style="1" bestFit="1" customWidth="1"/>
    <col min="2" max="2" width="19.140625" style="1" bestFit="1" customWidth="1"/>
    <col min="3" max="3" width="10.5703125" style="1" bestFit="1" customWidth="1"/>
    <col min="4" max="4" width="18" style="1" bestFit="1" customWidth="1"/>
    <col min="5" max="5" width="7" style="1" bestFit="1" customWidth="1"/>
    <col min="6" max="6" width="18.7109375" style="1" bestFit="1" customWidth="1"/>
    <col min="7" max="7" width="8.42578125" style="1" bestFit="1" customWidth="1"/>
    <col min="8" max="8" width="10.85546875" style="1" bestFit="1" customWidth="1"/>
    <col min="9" max="9" width="6" style="1" bestFit="1" customWidth="1"/>
    <col min="10" max="10" width="5.5703125" style="1" bestFit="1" customWidth="1"/>
    <col min="11" max="16384" width="40.42578125" style="1"/>
  </cols>
  <sheetData>
    <row r="1" spans="1:10" ht="13.5" thickBot="1" x14ac:dyDescent="0.25">
      <c r="A1" s="19" t="s">
        <v>19</v>
      </c>
      <c r="B1" s="20" t="s">
        <v>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30</v>
      </c>
      <c r="H1" s="19" t="s">
        <v>13</v>
      </c>
      <c r="I1" s="21" t="s">
        <v>28</v>
      </c>
      <c r="J1" s="21" t="s">
        <v>29</v>
      </c>
    </row>
    <row r="2" spans="1:10" ht="14.25" thickTop="1" thickBot="1" x14ac:dyDescent="0.25">
      <c r="A2" s="54">
        <v>1</v>
      </c>
      <c r="B2" s="52" t="s">
        <v>68</v>
      </c>
      <c r="C2" s="54" t="s">
        <v>0</v>
      </c>
      <c r="D2" s="54">
        <v>18000940</v>
      </c>
      <c r="E2" s="55">
        <v>9.9</v>
      </c>
      <c r="F2" s="54" t="s">
        <v>156</v>
      </c>
      <c r="G2" s="54">
        <v>24</v>
      </c>
      <c r="H2" s="55">
        <v>9.4</v>
      </c>
      <c r="I2" s="1">
        <v>38</v>
      </c>
      <c r="J2" s="1">
        <v>20</v>
      </c>
    </row>
    <row r="3" spans="1:10" ht="14.25" thickTop="1" thickBot="1" x14ac:dyDescent="0.25">
      <c r="A3" s="54">
        <v>2</v>
      </c>
      <c r="B3" s="52" t="s">
        <v>105</v>
      </c>
      <c r="C3" s="54" t="s">
        <v>3</v>
      </c>
      <c r="D3" s="54">
        <v>16403522</v>
      </c>
      <c r="E3" s="55">
        <v>12.7</v>
      </c>
      <c r="F3" s="54" t="s">
        <v>157</v>
      </c>
      <c r="G3" s="54">
        <v>19</v>
      </c>
      <c r="H3" s="55">
        <v>12.5</v>
      </c>
      <c r="I3" s="1">
        <v>36</v>
      </c>
    </row>
    <row r="4" spans="1:10" ht="14.25" thickTop="1" thickBot="1" x14ac:dyDescent="0.25">
      <c r="A4" s="54">
        <v>3</v>
      </c>
      <c r="B4" s="52" t="s">
        <v>75</v>
      </c>
      <c r="C4" s="54" t="s">
        <v>14</v>
      </c>
      <c r="D4" s="54">
        <v>12201691</v>
      </c>
      <c r="E4" s="55">
        <v>15.2</v>
      </c>
      <c r="F4" s="54" t="s">
        <v>158</v>
      </c>
      <c r="G4" s="54">
        <v>13</v>
      </c>
      <c r="H4" s="55">
        <v>15.3</v>
      </c>
      <c r="I4" s="1">
        <v>31</v>
      </c>
    </row>
    <row r="5" spans="1:10" ht="14.25" thickTop="1" thickBot="1" x14ac:dyDescent="0.25">
      <c r="A5" s="54">
        <v>4</v>
      </c>
      <c r="B5" s="52" t="s">
        <v>159</v>
      </c>
      <c r="C5" s="54" t="s">
        <v>160</v>
      </c>
      <c r="D5" s="54">
        <v>12601156</v>
      </c>
      <c r="E5" s="55">
        <v>19.2</v>
      </c>
      <c r="F5" s="54" t="s">
        <v>161</v>
      </c>
      <c r="G5" s="54">
        <v>10</v>
      </c>
      <c r="H5" s="55">
        <v>19.2</v>
      </c>
      <c r="I5" s="1">
        <v>30</v>
      </c>
    </row>
    <row r="6" spans="1:10" ht="14.25" thickTop="1" thickBot="1" x14ac:dyDescent="0.25">
      <c r="A6" s="54">
        <v>5</v>
      </c>
      <c r="B6" s="52" t="s">
        <v>77</v>
      </c>
      <c r="C6" s="54" t="s">
        <v>78</v>
      </c>
      <c r="D6" s="54">
        <v>14100548</v>
      </c>
      <c r="E6" s="55">
        <v>20.6</v>
      </c>
      <c r="F6" s="54" t="s">
        <v>126</v>
      </c>
      <c r="G6" s="54">
        <v>10</v>
      </c>
      <c r="H6" s="55">
        <v>20.6</v>
      </c>
      <c r="I6" s="1">
        <v>34</v>
      </c>
    </row>
    <row r="7" spans="1:10" ht="14.25" thickTop="1" thickBot="1" x14ac:dyDescent="0.25">
      <c r="A7" s="54">
        <v>6</v>
      </c>
      <c r="B7" s="52" t="s">
        <v>118</v>
      </c>
      <c r="C7" s="54" t="s">
        <v>2</v>
      </c>
      <c r="D7" s="54">
        <v>9808205</v>
      </c>
      <c r="E7" s="55">
        <v>25.6</v>
      </c>
      <c r="F7" s="54" t="s">
        <v>162</v>
      </c>
      <c r="G7" s="54">
        <v>9</v>
      </c>
      <c r="H7" s="55">
        <v>25.6</v>
      </c>
      <c r="I7" s="1">
        <v>33</v>
      </c>
    </row>
    <row r="8" spans="1:10" ht="14.25" thickTop="1" thickBot="1" x14ac:dyDescent="0.25">
      <c r="A8" s="54">
        <v>7</v>
      </c>
      <c r="B8" s="52" t="s">
        <v>103</v>
      </c>
      <c r="C8" s="54" t="s">
        <v>4</v>
      </c>
      <c r="D8" s="54">
        <v>1200445</v>
      </c>
      <c r="E8" s="55">
        <v>20.5</v>
      </c>
      <c r="F8" s="54" t="s">
        <v>163</v>
      </c>
      <c r="G8" s="54">
        <v>9</v>
      </c>
      <c r="H8" s="55">
        <v>21</v>
      </c>
      <c r="I8" s="1">
        <v>33</v>
      </c>
    </row>
    <row r="9" spans="1:10" ht="14.25" thickTop="1" thickBot="1" x14ac:dyDescent="0.25">
      <c r="A9" s="54">
        <v>8</v>
      </c>
      <c r="B9" s="52" t="s">
        <v>127</v>
      </c>
      <c r="C9" s="54" t="s">
        <v>23</v>
      </c>
      <c r="D9" s="54">
        <v>16300504</v>
      </c>
      <c r="E9" s="55">
        <v>21.4</v>
      </c>
      <c r="F9" s="54" t="s">
        <v>164</v>
      </c>
      <c r="G9" s="54">
        <v>7</v>
      </c>
      <c r="H9" s="55">
        <v>21.5</v>
      </c>
      <c r="I9" s="1">
        <v>33</v>
      </c>
    </row>
    <row r="10" spans="1:10" ht="14.25" thickTop="1" thickBot="1" x14ac:dyDescent="0.25">
      <c r="A10" s="54">
        <v>9</v>
      </c>
      <c r="B10" s="52" t="s">
        <v>82</v>
      </c>
      <c r="C10" s="54" t="s">
        <v>15</v>
      </c>
      <c r="D10" s="54">
        <v>20500290</v>
      </c>
      <c r="E10" s="55">
        <v>18.3</v>
      </c>
      <c r="F10" s="54" t="s">
        <v>165</v>
      </c>
      <c r="G10" s="54">
        <v>7</v>
      </c>
      <c r="H10" s="55">
        <v>18.7</v>
      </c>
      <c r="I10" s="1">
        <v>25</v>
      </c>
    </row>
    <row r="11" spans="1:10" ht="24" thickTop="1" thickBot="1" x14ac:dyDescent="0.25">
      <c r="A11" s="54">
        <v>10</v>
      </c>
      <c r="B11" s="52" t="s">
        <v>111</v>
      </c>
      <c r="C11" s="54" t="s">
        <v>7</v>
      </c>
      <c r="D11" s="54">
        <v>12503888</v>
      </c>
      <c r="E11" s="55">
        <v>30.4</v>
      </c>
      <c r="F11" s="54" t="s">
        <v>166</v>
      </c>
      <c r="G11" s="54">
        <v>4</v>
      </c>
      <c r="H11" s="55">
        <v>30.2</v>
      </c>
      <c r="I11" s="1">
        <v>36</v>
      </c>
      <c r="J11" s="1">
        <v>20</v>
      </c>
    </row>
    <row r="12" spans="1:10" ht="14.25" thickTop="1" thickBot="1" x14ac:dyDescent="0.25">
      <c r="A12" s="54">
        <v>11</v>
      </c>
      <c r="B12" s="52" t="s">
        <v>113</v>
      </c>
      <c r="C12" s="54" t="s">
        <v>2</v>
      </c>
      <c r="D12" s="54">
        <v>9804942</v>
      </c>
      <c r="E12" s="55">
        <v>28.2</v>
      </c>
      <c r="F12" s="54" t="s">
        <v>167</v>
      </c>
      <c r="G12" s="54">
        <v>2</v>
      </c>
      <c r="H12" s="55">
        <v>28.3</v>
      </c>
      <c r="I12" s="1">
        <v>24</v>
      </c>
    </row>
    <row r="13" spans="1:10" ht="14.25" thickTop="1" thickBot="1" x14ac:dyDescent="0.25">
      <c r="A13" s="54">
        <v>12</v>
      </c>
      <c r="B13" s="52" t="s">
        <v>168</v>
      </c>
      <c r="C13" s="54" t="s">
        <v>169</v>
      </c>
      <c r="D13" s="54">
        <v>1901561</v>
      </c>
      <c r="E13" s="55">
        <v>30.6</v>
      </c>
      <c r="F13" s="54" t="s">
        <v>170</v>
      </c>
      <c r="G13" s="54">
        <v>1</v>
      </c>
      <c r="H13" s="55">
        <v>30.6</v>
      </c>
      <c r="I13" s="1">
        <v>27</v>
      </c>
      <c r="J13" s="1">
        <v>10</v>
      </c>
    </row>
    <row r="14" spans="1:10" ht="14.25" thickTop="1" thickBot="1" x14ac:dyDescent="0.25">
      <c r="A14" s="56">
        <v>13</v>
      </c>
      <c r="B14" s="53" t="s">
        <v>171</v>
      </c>
      <c r="C14" s="56" t="s">
        <v>7</v>
      </c>
      <c r="D14" s="56">
        <v>12504031</v>
      </c>
      <c r="E14" s="57">
        <v>46.3</v>
      </c>
      <c r="F14" s="56" t="s">
        <v>172</v>
      </c>
      <c r="G14" s="56" t="s">
        <v>17</v>
      </c>
      <c r="H14" s="57">
        <v>47.3</v>
      </c>
      <c r="I14" s="1">
        <v>34</v>
      </c>
      <c r="J14" s="1">
        <v>30</v>
      </c>
    </row>
    <row r="15" spans="1:10" ht="13.5" thickTop="1" x14ac:dyDescent="0.2"/>
  </sheetData>
  <hyperlinks>
    <hyperlink ref="B2" r:id="rId1" tooltip="NOVOTNÁ Andrea" display="https://www.cgf.cz/cz/turnaje/turnaje-vyhledavani/turnaj/vysledkova-listina-hrace?id=977216836&amp;categoryId=977216847&amp;golferId=82736121" xr:uid="{0377A2CB-B6CE-47AA-BD8F-3F19F15148E4}"/>
    <hyperlink ref="B3" r:id="rId2" tooltip="STUDECKÁ Petra" display="https://www.cgf.cz/cz/turnaje/turnaje-vyhledavani/turnaj/vysledkova-listina-hrace?id=977216836&amp;categoryId=977216847&amp;golferId=450873628" xr:uid="{7D81DB4A-6DF4-4FEC-B219-9FBE59498A1F}"/>
    <hyperlink ref="B4" r:id="rId3" tooltip="SELLNEROVÁ Monika" display="https://www.cgf.cz/cz/turnaje/turnaje-vyhledavani/turnaj/vysledkova-listina-hrace?id=977216836&amp;categoryId=977216847&amp;golferId=620943079" xr:uid="{BEE11F88-F34A-408C-9A32-15835ED20FA8}"/>
    <hyperlink ref="B5" r:id="rId4" tooltip="HRDLIČKOVÁ Kamila" display="https://www.cgf.cz/cz/turnaje/turnaje-vyhledavani/turnaj/vysledkova-listina-hrace?id=977216836&amp;categoryId=977216847&amp;golferId=70709848" xr:uid="{C7FD805D-9871-42C1-8602-3A5B64E19A64}"/>
    <hyperlink ref="B6" r:id="rId5" tooltip="PANENKOVÁ Soňa" display="https://www.cgf.cz/cz/turnaje/turnaje-vyhledavani/turnaj/vysledkova-listina-hrace?id=977216836&amp;categoryId=977216847&amp;golferId=298742298" xr:uid="{B29CDAC2-8160-46DC-8315-348B86AC2377}"/>
    <hyperlink ref="B7" r:id="rId6" tooltip="PRÁGEROVÁ Renata" display="https://www.cgf.cz/cz/turnaje/turnaje-vyhledavani/turnaj/vysledkova-listina-hrace?id=977216836&amp;categoryId=977216847&amp;golferId=86177829" xr:uid="{277652E7-0ED9-4DE2-A751-236B5637A704}"/>
    <hyperlink ref="B8" r:id="rId7" tooltip="BŘÍZOVÁ Eliška" display="https://www.cgf.cz/cz/turnaje/turnaje-vyhledavani/turnaj/vysledkova-listina-hrace?id=977216836&amp;categoryId=977216847&amp;golferId=87131445" xr:uid="{7A328782-3CAB-4577-AEA1-895FAEC701EE}"/>
    <hyperlink ref="B9" r:id="rId8" tooltip="SOJKOVÁ Lenka" display="https://www.cgf.cz/cz/turnaje/turnaje-vyhledavani/turnaj/vysledkova-listina-hrace?id=977216836&amp;categoryId=977216847&amp;golferId=444521647" xr:uid="{84778F53-65CA-471A-BB09-D7FA433277E5}"/>
    <hyperlink ref="B10" r:id="rId9" tooltip="MUŽÁTKOVÁ Hana" display="https://www.cgf.cz/cz/turnaje/turnaje-vyhledavani/turnaj/vysledkova-listina-hrace?id=977216836&amp;categoryId=977216847&amp;golferId=358710620" xr:uid="{88C8183E-F807-48F8-8DE9-E7C17EC6F3F6}"/>
    <hyperlink ref="B11" r:id="rId10" tooltip="BONHOMME HANKEOVÁ Zuzana" display="https://www.cgf.cz/cz/turnaje/turnaje-vyhledavani/turnaj/vysledkova-listina-hrace?id=977216836&amp;categoryId=977216847&amp;golferId=51780206" xr:uid="{D9507116-C1FB-42E5-857E-7D0D66AAEDCA}"/>
    <hyperlink ref="B12" r:id="rId11" tooltip="SLUKOVÁ Hana" display="https://www.cgf.cz/cz/turnaje/turnaje-vyhledavani/turnaj/vysledkova-listina-hrace?id=977216836&amp;categoryId=977216847&amp;golferId=12448810" xr:uid="{5FAD27E2-C98B-45A6-99F6-6F2936F91689}"/>
    <hyperlink ref="B13" r:id="rId12" tooltip="ŠÍMOVÁ Naďa" display="https://www.cgf.cz/cz/turnaje/turnaje-vyhledavani/turnaj/vysledkova-listina-hrace?id=977216836&amp;categoryId=977216847&amp;golferId=87722790" xr:uid="{E18AA686-6D6F-45C8-99BB-733B8CE80227}"/>
    <hyperlink ref="B14" r:id="rId13" tooltip="HAVLÍČKOVÁ Miloslava" display="https://www.cgf.cz/cz/turnaje/turnaje-vyhledavani/turnaj/vysledkova-listina-hrace?id=977216836&amp;categoryId=977216847&amp;golferId=682284584" xr:uid="{B0AE8761-3B24-48FD-91D4-F2F749B22E8D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C558-C3B8-488C-A7A9-D79707A5A6D6}">
  <dimension ref="A1:K15"/>
  <sheetViews>
    <sheetView workbookViewId="0">
      <pane ySplit="1" topLeftCell="A2" activePane="bottomLeft" state="frozen"/>
      <selection pane="bottomLeft" activeCell="K26" sqref="K26"/>
    </sheetView>
  </sheetViews>
  <sheetFormatPr defaultColWidth="37.85546875" defaultRowHeight="12.75" x14ac:dyDescent="0.2"/>
  <cols>
    <col min="1" max="1" width="6.5703125" style="3" bestFit="1" customWidth="1"/>
    <col min="2" max="2" width="18.5703125" style="3" bestFit="1" customWidth="1"/>
    <col min="3" max="3" width="17.85546875" style="3" customWidth="1"/>
    <col min="4" max="4" width="12.7109375" style="3" bestFit="1" customWidth="1"/>
    <col min="5" max="5" width="6.28515625" style="3" bestFit="1" customWidth="1"/>
    <col min="6" max="6" width="21.42578125" style="3" customWidth="1"/>
    <col min="7" max="7" width="8.42578125" style="3" customWidth="1"/>
    <col min="8" max="8" width="6.7109375" style="3" bestFit="1" customWidth="1"/>
    <col min="9" max="9" width="6" style="3" bestFit="1" customWidth="1"/>
    <col min="10" max="10" width="5.5703125" style="3" bestFit="1" customWidth="1"/>
    <col min="11" max="11" width="9.85546875" style="3" bestFit="1" customWidth="1"/>
    <col min="12" max="16384" width="37.85546875" style="3"/>
  </cols>
  <sheetData>
    <row r="1" spans="1:11" ht="13.5" thickBot="1" x14ac:dyDescent="0.25">
      <c r="A1" s="19" t="s">
        <v>19</v>
      </c>
      <c r="B1" s="20" t="s">
        <v>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30</v>
      </c>
      <c r="H1" s="19" t="s">
        <v>13</v>
      </c>
      <c r="I1" s="21" t="s">
        <v>28</v>
      </c>
      <c r="J1" s="21" t="s">
        <v>29</v>
      </c>
      <c r="K1" s="19" t="s">
        <v>49</v>
      </c>
    </row>
    <row r="2" spans="1:11" ht="16.5" thickTop="1" thickBot="1" x14ac:dyDescent="0.25">
      <c r="A2" s="72">
        <v>1</v>
      </c>
      <c r="B2" s="71" t="s">
        <v>70</v>
      </c>
      <c r="C2" s="72" t="s">
        <v>71</v>
      </c>
      <c r="D2" s="72">
        <v>5600241</v>
      </c>
      <c r="E2" s="73">
        <v>7.2</v>
      </c>
      <c r="F2" s="72" t="s">
        <v>176</v>
      </c>
      <c r="G2" s="72">
        <v>28</v>
      </c>
      <c r="H2" s="73">
        <v>7.2</v>
      </c>
      <c r="I2" s="3">
        <v>41</v>
      </c>
      <c r="J2" s="3">
        <v>30</v>
      </c>
      <c r="K2" s="3">
        <f>G2*2</f>
        <v>56</v>
      </c>
    </row>
    <row r="3" spans="1:11" ht="16.5" thickTop="1" thickBot="1" x14ac:dyDescent="0.25">
      <c r="A3" s="72">
        <v>2</v>
      </c>
      <c r="B3" s="71" t="s">
        <v>73</v>
      </c>
      <c r="C3" s="72" t="s">
        <v>4</v>
      </c>
      <c r="D3" s="72">
        <v>1200926</v>
      </c>
      <c r="E3" s="73">
        <v>9.1999999999999993</v>
      </c>
      <c r="F3" s="72" t="s">
        <v>177</v>
      </c>
      <c r="G3" s="72">
        <v>22</v>
      </c>
      <c r="H3" s="73">
        <v>9.8000000000000007</v>
      </c>
      <c r="I3" s="3">
        <v>36</v>
      </c>
      <c r="K3" s="3">
        <f t="shared" ref="K3:K14" si="0">G3*2</f>
        <v>44</v>
      </c>
    </row>
    <row r="4" spans="1:11" ht="16.5" thickTop="1" thickBot="1" x14ac:dyDescent="0.25">
      <c r="A4" s="72">
        <v>3</v>
      </c>
      <c r="B4" s="71" t="s">
        <v>139</v>
      </c>
      <c r="C4" s="72" t="s">
        <v>0</v>
      </c>
      <c r="D4" s="72">
        <v>18002928</v>
      </c>
      <c r="E4" s="73">
        <v>13.8</v>
      </c>
      <c r="F4" s="72" t="s">
        <v>178</v>
      </c>
      <c r="G4" s="72">
        <v>15</v>
      </c>
      <c r="H4" s="73">
        <v>13.8</v>
      </c>
      <c r="I4" s="3">
        <v>27</v>
      </c>
      <c r="K4" s="3">
        <f t="shared" si="0"/>
        <v>30</v>
      </c>
    </row>
    <row r="5" spans="1:11" ht="16.5" thickTop="1" thickBot="1" x14ac:dyDescent="0.25">
      <c r="A5" s="72">
        <v>4</v>
      </c>
      <c r="B5" s="71" t="s">
        <v>127</v>
      </c>
      <c r="C5" s="72" t="s">
        <v>23</v>
      </c>
      <c r="D5" s="72">
        <v>16300504</v>
      </c>
      <c r="E5" s="73">
        <v>21.1</v>
      </c>
      <c r="F5" s="72" t="s">
        <v>179</v>
      </c>
      <c r="G5" s="72">
        <v>13</v>
      </c>
      <c r="H5" s="73">
        <v>21.3</v>
      </c>
      <c r="I5" s="3">
        <v>33</v>
      </c>
      <c r="K5" s="3">
        <f t="shared" si="0"/>
        <v>26</v>
      </c>
    </row>
    <row r="6" spans="1:11" ht="16.5" thickTop="1" thickBot="1" x14ac:dyDescent="0.25">
      <c r="A6" s="72">
        <v>5</v>
      </c>
      <c r="B6" s="71" t="s">
        <v>100</v>
      </c>
      <c r="C6" s="72" t="s">
        <v>101</v>
      </c>
      <c r="D6" s="72">
        <v>1004958</v>
      </c>
      <c r="E6" s="73">
        <v>23.7</v>
      </c>
      <c r="F6" s="72" t="s">
        <v>180</v>
      </c>
      <c r="G6" s="72">
        <v>11</v>
      </c>
      <c r="H6" s="73">
        <v>23.7</v>
      </c>
      <c r="I6" s="3">
        <v>37</v>
      </c>
      <c r="J6" s="3">
        <v>20</v>
      </c>
      <c r="K6" s="3">
        <f t="shared" si="0"/>
        <v>22</v>
      </c>
    </row>
    <row r="7" spans="1:11" ht="16.5" thickTop="1" thickBot="1" x14ac:dyDescent="0.25">
      <c r="A7" s="72">
        <v>6</v>
      </c>
      <c r="B7" s="71" t="s">
        <v>181</v>
      </c>
      <c r="C7" s="72" t="s">
        <v>21</v>
      </c>
      <c r="D7" s="72">
        <v>902955</v>
      </c>
      <c r="E7" s="73">
        <v>25.8</v>
      </c>
      <c r="F7" s="72" t="s">
        <v>182</v>
      </c>
      <c r="G7" s="72">
        <v>9</v>
      </c>
      <c r="H7" s="73">
        <v>25.8</v>
      </c>
      <c r="I7" s="3">
        <v>31</v>
      </c>
      <c r="K7" s="3">
        <f t="shared" si="0"/>
        <v>18</v>
      </c>
    </row>
    <row r="8" spans="1:11" ht="16.5" thickTop="1" thickBot="1" x14ac:dyDescent="0.25">
      <c r="A8" s="72">
        <v>7</v>
      </c>
      <c r="B8" s="71" t="s">
        <v>183</v>
      </c>
      <c r="C8" s="72" t="s">
        <v>5</v>
      </c>
      <c r="D8" s="72">
        <v>5001555</v>
      </c>
      <c r="E8" s="73">
        <v>24.5</v>
      </c>
      <c r="F8" s="72" t="s">
        <v>184</v>
      </c>
      <c r="G8" s="72">
        <v>8</v>
      </c>
      <c r="H8" s="73">
        <v>25.1</v>
      </c>
      <c r="I8" s="3">
        <v>32</v>
      </c>
      <c r="K8" s="3">
        <f t="shared" si="0"/>
        <v>16</v>
      </c>
    </row>
    <row r="9" spans="1:11" ht="16.5" thickTop="1" thickBot="1" x14ac:dyDescent="0.25">
      <c r="A9" s="72">
        <v>8</v>
      </c>
      <c r="B9" s="71" t="s">
        <v>103</v>
      </c>
      <c r="C9" s="72" t="s">
        <v>4</v>
      </c>
      <c r="D9" s="72">
        <v>1200445</v>
      </c>
      <c r="E9" s="73">
        <v>21</v>
      </c>
      <c r="F9" s="72" t="s">
        <v>185</v>
      </c>
      <c r="G9" s="72">
        <v>8</v>
      </c>
      <c r="H9" s="73">
        <v>21.1</v>
      </c>
      <c r="I9" s="3">
        <v>28</v>
      </c>
      <c r="K9" s="3">
        <f t="shared" si="0"/>
        <v>16</v>
      </c>
    </row>
    <row r="10" spans="1:11" ht="16.5" thickTop="1" thickBot="1" x14ac:dyDescent="0.25">
      <c r="A10" s="72">
        <v>9</v>
      </c>
      <c r="B10" s="71" t="s">
        <v>134</v>
      </c>
      <c r="C10" s="72" t="s">
        <v>18</v>
      </c>
      <c r="D10" s="72">
        <v>13900004</v>
      </c>
      <c r="E10" s="73">
        <v>28.1</v>
      </c>
      <c r="F10" s="72" t="s">
        <v>186</v>
      </c>
      <c r="G10" s="72">
        <v>7</v>
      </c>
      <c r="H10" s="73">
        <v>28.7</v>
      </c>
      <c r="I10" s="3">
        <v>32</v>
      </c>
      <c r="J10" s="3">
        <v>10</v>
      </c>
      <c r="K10" s="3">
        <f t="shared" si="0"/>
        <v>14</v>
      </c>
    </row>
    <row r="11" spans="1:11" ht="16.5" thickTop="1" thickBot="1" x14ac:dyDescent="0.25">
      <c r="A11" s="72">
        <v>10</v>
      </c>
      <c r="B11" s="71" t="s">
        <v>93</v>
      </c>
      <c r="C11" s="72" t="s">
        <v>1</v>
      </c>
      <c r="D11" s="72">
        <v>15400129</v>
      </c>
      <c r="E11" s="73">
        <v>30.6</v>
      </c>
      <c r="F11" s="72" t="s">
        <v>186</v>
      </c>
      <c r="G11" s="72">
        <v>7</v>
      </c>
      <c r="H11" s="73">
        <v>30.8</v>
      </c>
      <c r="I11" s="3">
        <v>32</v>
      </c>
      <c r="K11" s="3">
        <f t="shared" si="0"/>
        <v>14</v>
      </c>
    </row>
    <row r="12" spans="1:11" ht="16.5" thickTop="1" thickBot="1" x14ac:dyDescent="0.25">
      <c r="A12" s="72">
        <v>11</v>
      </c>
      <c r="B12" s="71" t="s">
        <v>113</v>
      </c>
      <c r="C12" s="72" t="s">
        <v>2</v>
      </c>
      <c r="D12" s="72">
        <v>9804942</v>
      </c>
      <c r="E12" s="73">
        <v>28.3</v>
      </c>
      <c r="F12" s="72" t="s">
        <v>187</v>
      </c>
      <c r="G12" s="72">
        <v>6</v>
      </c>
      <c r="H12" s="73">
        <v>27.9</v>
      </c>
      <c r="I12" s="3">
        <v>37</v>
      </c>
      <c r="J12" s="3">
        <v>30</v>
      </c>
      <c r="K12" s="3">
        <f t="shared" si="0"/>
        <v>12</v>
      </c>
    </row>
    <row r="13" spans="1:11" ht="16.5" thickTop="1" thickBot="1" x14ac:dyDescent="0.25">
      <c r="A13" s="72">
        <v>12</v>
      </c>
      <c r="B13" s="71" t="s">
        <v>188</v>
      </c>
      <c r="C13" s="72" t="s">
        <v>189</v>
      </c>
      <c r="D13" s="72">
        <v>4700847</v>
      </c>
      <c r="E13" s="73">
        <v>41.8</v>
      </c>
      <c r="F13" s="72" t="s">
        <v>190</v>
      </c>
      <c r="G13" s="72">
        <v>4</v>
      </c>
      <c r="H13" s="73">
        <v>41.8</v>
      </c>
      <c r="I13" s="3">
        <v>30</v>
      </c>
      <c r="K13" s="3">
        <f t="shared" si="0"/>
        <v>8</v>
      </c>
    </row>
    <row r="14" spans="1:11" ht="16.5" thickTop="1" thickBot="1" x14ac:dyDescent="0.25">
      <c r="A14" s="72">
        <v>13</v>
      </c>
      <c r="B14" s="71" t="s">
        <v>91</v>
      </c>
      <c r="C14" s="72" t="s">
        <v>4</v>
      </c>
      <c r="D14" s="72">
        <v>1201312</v>
      </c>
      <c r="E14" s="73">
        <v>36.5</v>
      </c>
      <c r="F14" s="72" t="s">
        <v>16</v>
      </c>
      <c r="G14" s="72" t="s">
        <v>17</v>
      </c>
      <c r="H14" s="73">
        <v>36.5</v>
      </c>
      <c r="K14" s="3" t="e">
        <f t="shared" si="0"/>
        <v>#VALUE!</v>
      </c>
    </row>
    <row r="15" spans="1:11" ht="13.5" thickTop="1" x14ac:dyDescent="0.2"/>
  </sheetData>
  <hyperlinks>
    <hyperlink ref="B2" r:id="rId1" tooltip="SVĚRÁKOVÁ Lucie" display="https://www.cgf.cz/cz/turnaje/turnaje-vyhledavani/turnaj/vysledkova-listina-hrace?id=979245799&amp;categoryId=979245818&amp;golferId=99619854" xr:uid="{088C9373-3F98-4ECC-B814-FA20B0232950}"/>
    <hyperlink ref="B3" r:id="rId2" tooltip="KUBÍČKOVÁ Nikola" display="https://www.cgf.cz/cz/turnaje/turnaje-vyhledavani/turnaj/vysledkova-listina-hrace?id=979245799&amp;categoryId=979245818&amp;golferId=305599482" xr:uid="{37F22F92-26AA-444E-BAFB-A30C8BA7F0AB}"/>
    <hyperlink ref="B4" r:id="rId3" tooltip="LOUKOTOVÁ Pavla" display="https://www.cgf.cz/cz/turnaje/turnaje-vyhledavani/turnaj/vysledkova-listina-hrace?id=979245799&amp;categoryId=979245818&amp;golferId=46388538" xr:uid="{A16CCFFB-8160-4833-AA56-936FF762F72A}"/>
    <hyperlink ref="B5" r:id="rId4" tooltip="SOJKOVÁ Lenka" display="https://www.cgf.cz/cz/turnaje/turnaje-vyhledavani/turnaj/vysledkova-listina-hrace?id=979245799&amp;categoryId=979245818&amp;golferId=444521647" xr:uid="{5FB0D6AA-A8A9-4404-9CDB-74E015932D2A}"/>
    <hyperlink ref="B6" r:id="rId5" tooltip="FURCHOVÁ Marcela" display="https://www.cgf.cz/cz/turnaje/turnaje-vyhledavani/turnaj/vysledkova-listina-hrace?id=979245799&amp;categoryId=979245818&amp;golferId=409047005" xr:uid="{23D559D2-3756-4E6E-865A-23D2618526B6}"/>
    <hyperlink ref="B7" r:id="rId6" tooltip="KYNCLOVÁ Marie" display="https://www.cgf.cz/cz/turnaje/turnaje-vyhledavani/turnaj/vysledkova-listina-hrace?id=979245799&amp;categoryId=979245818&amp;golferId=2458391" xr:uid="{7DF88E51-7CF6-4679-9FB5-3529D7364C63}"/>
    <hyperlink ref="B8" r:id="rId7" tooltip="TUNYSOVÁ Jana" display="https://www.cgf.cz/cz/turnaje/turnaje-vyhledavani/turnaj/vysledkova-listina-hrace?id=979245799&amp;categoryId=979245818&amp;golferId=389241964" xr:uid="{57FE1971-0504-46AC-8A7A-14B17773C076}"/>
    <hyperlink ref="B9" r:id="rId8" tooltip="BŘÍZOVÁ Eliška" display="https://www.cgf.cz/cz/turnaje/turnaje-vyhledavani/turnaj/vysledkova-listina-hrace?id=979245799&amp;categoryId=979245818&amp;golferId=87131445" xr:uid="{0CE70330-A2B5-4C4D-B26D-981DA71CCB8C}"/>
    <hyperlink ref="B10" r:id="rId9" tooltip="VINTROVÁ Lucie" display="https://www.cgf.cz/cz/turnaje/turnaje-vyhledavani/turnaj/vysledkova-listina-hrace?id=979245799&amp;categoryId=979245818&amp;golferId=11204552" xr:uid="{2D7A0369-ACB6-4A4B-B0F8-5652DCEF5189}"/>
    <hyperlink ref="B11" r:id="rId10" tooltip="FOLTÝNOVÁ Šárka" display="https://www.cgf.cz/cz/turnaje/turnaje-vyhledavani/turnaj/vysledkova-listina-hrace?id=979245799&amp;categoryId=979245818&amp;golferId=36070267" xr:uid="{3F1A5108-7A31-4DA6-8195-CB633787AB62}"/>
    <hyperlink ref="B12" r:id="rId11" tooltip="SLUKOVÁ Hana" display="https://www.cgf.cz/cz/turnaje/turnaje-vyhledavani/turnaj/vysledkova-listina-hrace?id=979245799&amp;categoryId=979245818&amp;golferId=12448810" xr:uid="{7B53FF7D-EC83-4F98-96E4-6AC35F96C481}"/>
    <hyperlink ref="B13" r:id="rId12" tooltip="OLIVOVÁ Jana" display="https://www.cgf.cz/cz/turnaje/turnaje-vyhledavani/turnaj/vysledkova-listina-hrace?id=979245799&amp;categoryId=979245818&amp;golferId=432655169" xr:uid="{E3926CE5-6CE3-459F-AFE4-CC9BE3AEAF84}"/>
    <hyperlink ref="B14" r:id="rId13" tooltip="TUTTEROVÁ Jitka" display="https://www.cgf.cz/cz/turnaje/turnaje-vyhledavani/turnaj/vysledkova-listina-hrace?id=979245799&amp;categoryId=979245818&amp;golferId=2743958" xr:uid="{EFC9796F-A1E0-44BC-9894-9F32F695582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AADA-13A6-4C17-B4E4-35C08400E14A}">
  <dimension ref="A1:K13"/>
  <sheetViews>
    <sheetView workbookViewId="0">
      <selection activeCell="K15" sqref="K15"/>
    </sheetView>
  </sheetViews>
  <sheetFormatPr defaultColWidth="34.42578125" defaultRowHeight="15" x14ac:dyDescent="0.25"/>
  <cols>
    <col min="1" max="1" width="6.7109375" style="26" bestFit="1" customWidth="1"/>
    <col min="2" max="2" width="19.85546875" style="26" bestFit="1" customWidth="1"/>
    <col min="3" max="3" width="12" style="26" bestFit="1" customWidth="1"/>
    <col min="4" max="4" width="12.7109375" style="26" bestFit="1" customWidth="1"/>
    <col min="5" max="5" width="6.28515625" style="26" bestFit="1" customWidth="1"/>
    <col min="6" max="6" width="12.85546875" style="26" bestFit="1" customWidth="1"/>
    <col min="7" max="7" width="7.28515625" style="26" bestFit="1" customWidth="1"/>
    <col min="8" max="8" width="6.7109375" style="26" bestFit="1" customWidth="1"/>
    <col min="9" max="9" width="6" style="26" bestFit="1" customWidth="1"/>
    <col min="10" max="10" width="5.5703125" style="26" bestFit="1" customWidth="1"/>
    <col min="11" max="11" width="9.85546875" style="26" bestFit="1" customWidth="1"/>
    <col min="12" max="16384" width="34.42578125" style="26"/>
  </cols>
  <sheetData>
    <row r="1" spans="1:11" ht="15.75" thickBot="1" x14ac:dyDescent="0.3">
      <c r="A1" s="19" t="s">
        <v>19</v>
      </c>
      <c r="B1" s="20" t="s">
        <v>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30</v>
      </c>
      <c r="H1" s="19" t="s">
        <v>13</v>
      </c>
      <c r="I1" s="21" t="s">
        <v>28</v>
      </c>
      <c r="J1" s="21" t="s">
        <v>29</v>
      </c>
      <c r="K1" s="19" t="s">
        <v>49</v>
      </c>
    </row>
    <row r="2" spans="1:11" ht="16.5" thickTop="1" thickBot="1" x14ac:dyDescent="0.3">
      <c r="A2" s="72">
        <v>1</v>
      </c>
      <c r="B2" s="71" t="s">
        <v>70</v>
      </c>
      <c r="C2" s="72" t="s">
        <v>71</v>
      </c>
      <c r="D2" s="72">
        <v>5600241</v>
      </c>
      <c r="E2" s="73">
        <v>6.7</v>
      </c>
      <c r="F2" s="72" t="s">
        <v>191</v>
      </c>
      <c r="G2" s="72">
        <v>19</v>
      </c>
      <c r="H2" s="73">
        <v>6.8</v>
      </c>
      <c r="I2" s="26">
        <v>27</v>
      </c>
      <c r="K2" s="26">
        <f>G2*2</f>
        <v>38</v>
      </c>
    </row>
    <row r="3" spans="1:11" ht="16.5" thickTop="1" thickBot="1" x14ac:dyDescent="0.3">
      <c r="A3" s="72">
        <v>2</v>
      </c>
      <c r="B3" s="71" t="s">
        <v>192</v>
      </c>
      <c r="C3" s="72" t="s">
        <v>193</v>
      </c>
      <c r="D3" s="72">
        <v>9200017</v>
      </c>
      <c r="E3" s="73">
        <v>18.899999999999999</v>
      </c>
      <c r="F3" s="72" t="s">
        <v>194</v>
      </c>
      <c r="G3" s="72">
        <v>14</v>
      </c>
      <c r="H3" s="73">
        <v>18.5</v>
      </c>
      <c r="I3" s="26">
        <v>34</v>
      </c>
      <c r="J3" s="26">
        <v>10</v>
      </c>
      <c r="K3" s="26">
        <f t="shared" ref="K3:K12" si="0">G3*2</f>
        <v>28</v>
      </c>
    </row>
    <row r="4" spans="1:11" ht="16.5" thickTop="1" thickBot="1" x14ac:dyDescent="0.3">
      <c r="A4" s="72">
        <v>3</v>
      </c>
      <c r="B4" s="71" t="s">
        <v>195</v>
      </c>
      <c r="C4" s="72" t="s">
        <v>193</v>
      </c>
      <c r="D4" s="72">
        <v>9200849</v>
      </c>
      <c r="E4" s="73">
        <v>15.9</v>
      </c>
      <c r="F4" s="72" t="s">
        <v>196</v>
      </c>
      <c r="G4" s="72">
        <v>13</v>
      </c>
      <c r="H4" s="73">
        <v>15.8</v>
      </c>
      <c r="I4" s="26">
        <v>30</v>
      </c>
      <c r="J4" s="26">
        <v>10</v>
      </c>
      <c r="K4" s="26">
        <f t="shared" si="0"/>
        <v>26</v>
      </c>
    </row>
    <row r="5" spans="1:11" ht="16.5" thickTop="1" thickBot="1" x14ac:dyDescent="0.3">
      <c r="A5" s="72">
        <v>4</v>
      </c>
      <c r="B5" s="71" t="s">
        <v>100</v>
      </c>
      <c r="C5" s="72" t="s">
        <v>101</v>
      </c>
      <c r="D5" s="72">
        <v>1004958</v>
      </c>
      <c r="E5" s="73">
        <v>23.7</v>
      </c>
      <c r="F5" s="72" t="s">
        <v>197</v>
      </c>
      <c r="G5" s="72">
        <v>11</v>
      </c>
      <c r="H5" s="73">
        <v>23.3</v>
      </c>
      <c r="I5" s="26">
        <v>34</v>
      </c>
      <c r="J5" s="26">
        <v>20</v>
      </c>
      <c r="K5" s="26">
        <f t="shared" si="0"/>
        <v>22</v>
      </c>
    </row>
    <row r="6" spans="1:11" ht="16.5" thickTop="1" thickBot="1" x14ac:dyDescent="0.3">
      <c r="A6" s="72">
        <v>5</v>
      </c>
      <c r="B6" s="71" t="s">
        <v>198</v>
      </c>
      <c r="C6" s="72" t="s">
        <v>193</v>
      </c>
      <c r="D6" s="72">
        <v>9200541</v>
      </c>
      <c r="E6" s="73">
        <v>17.600000000000001</v>
      </c>
      <c r="F6" s="72" t="s">
        <v>199</v>
      </c>
      <c r="G6" s="72">
        <v>10</v>
      </c>
      <c r="H6" s="73">
        <v>17.600000000000001</v>
      </c>
      <c r="I6" s="26">
        <v>26</v>
      </c>
      <c r="K6" s="26">
        <f t="shared" si="0"/>
        <v>20</v>
      </c>
    </row>
    <row r="7" spans="1:11" ht="16.5" thickTop="1" thickBot="1" x14ac:dyDescent="0.3">
      <c r="A7" s="72">
        <v>6</v>
      </c>
      <c r="B7" s="71" t="s">
        <v>130</v>
      </c>
      <c r="C7" s="72" t="s">
        <v>131</v>
      </c>
      <c r="D7" s="72">
        <v>8600298</v>
      </c>
      <c r="E7" s="73">
        <v>24.9</v>
      </c>
      <c r="F7" s="72" t="s">
        <v>200</v>
      </c>
      <c r="G7" s="72">
        <v>9</v>
      </c>
      <c r="H7" s="73">
        <v>25.4</v>
      </c>
      <c r="I7" s="26">
        <v>26</v>
      </c>
      <c r="K7" s="26">
        <f t="shared" si="0"/>
        <v>18</v>
      </c>
    </row>
    <row r="8" spans="1:11" ht="16.5" thickTop="1" thickBot="1" x14ac:dyDescent="0.3">
      <c r="A8" s="72">
        <v>7</v>
      </c>
      <c r="B8" s="71" t="s">
        <v>77</v>
      </c>
      <c r="C8" s="72" t="s">
        <v>78</v>
      </c>
      <c r="D8" s="72">
        <v>14100548</v>
      </c>
      <c r="E8" s="73">
        <v>20.399999999999999</v>
      </c>
      <c r="F8" s="72" t="s">
        <v>201</v>
      </c>
      <c r="G8" s="72">
        <v>7</v>
      </c>
      <c r="H8" s="73">
        <v>20.6</v>
      </c>
      <c r="I8" s="26">
        <v>22</v>
      </c>
      <c r="K8" s="26">
        <f t="shared" si="0"/>
        <v>14</v>
      </c>
    </row>
    <row r="9" spans="1:11" ht="16.5" thickTop="1" thickBot="1" x14ac:dyDescent="0.3">
      <c r="A9" s="72">
        <v>8</v>
      </c>
      <c r="B9" s="71" t="s">
        <v>202</v>
      </c>
      <c r="C9" s="72" t="s">
        <v>193</v>
      </c>
      <c r="D9" s="72">
        <v>9200829</v>
      </c>
      <c r="E9" s="73">
        <v>21.5</v>
      </c>
      <c r="F9" s="72" t="s">
        <v>203</v>
      </c>
      <c r="G9" s="72">
        <v>7</v>
      </c>
      <c r="H9" s="73">
        <v>21.8</v>
      </c>
      <c r="I9" s="26">
        <v>24</v>
      </c>
      <c r="K9" s="26">
        <f t="shared" si="0"/>
        <v>14</v>
      </c>
    </row>
    <row r="10" spans="1:11" ht="16.5" thickTop="1" thickBot="1" x14ac:dyDescent="0.3">
      <c r="A10" s="72">
        <v>9</v>
      </c>
      <c r="B10" s="71" t="s">
        <v>75</v>
      </c>
      <c r="C10" s="72" t="s">
        <v>14</v>
      </c>
      <c r="D10" s="72">
        <v>12201691</v>
      </c>
      <c r="E10" s="73">
        <v>15.6</v>
      </c>
      <c r="F10" s="72" t="s">
        <v>204</v>
      </c>
      <c r="G10" s="72">
        <v>7</v>
      </c>
      <c r="H10" s="73">
        <v>15.6</v>
      </c>
      <c r="I10" s="26">
        <v>19</v>
      </c>
      <c r="K10" s="26">
        <f t="shared" si="0"/>
        <v>14</v>
      </c>
    </row>
    <row r="11" spans="1:11" ht="16.5" thickTop="1" thickBot="1" x14ac:dyDescent="0.3">
      <c r="A11" s="72">
        <v>10</v>
      </c>
      <c r="B11" s="71" t="s">
        <v>127</v>
      </c>
      <c r="C11" s="72" t="s">
        <v>23</v>
      </c>
      <c r="D11" s="72">
        <v>16300504</v>
      </c>
      <c r="E11" s="73">
        <v>21.3</v>
      </c>
      <c r="F11" s="72" t="s">
        <v>205</v>
      </c>
      <c r="G11" s="72">
        <v>7</v>
      </c>
      <c r="H11" s="73">
        <v>21.3</v>
      </c>
      <c r="I11" s="26">
        <v>20</v>
      </c>
      <c r="K11" s="26">
        <f t="shared" si="0"/>
        <v>14</v>
      </c>
    </row>
    <row r="12" spans="1:11" ht="16.5" thickTop="1" thickBot="1" x14ac:dyDescent="0.3">
      <c r="A12" s="79">
        <v>11</v>
      </c>
      <c r="B12" s="78" t="s">
        <v>113</v>
      </c>
      <c r="C12" s="79" t="s">
        <v>2</v>
      </c>
      <c r="D12" s="79">
        <v>9804942</v>
      </c>
      <c r="E12" s="80">
        <v>27.9</v>
      </c>
      <c r="F12" s="79" t="s">
        <v>63</v>
      </c>
      <c r="G12" s="79">
        <v>6</v>
      </c>
      <c r="H12" s="80">
        <v>27.9</v>
      </c>
      <c r="I12" s="26">
        <v>28</v>
      </c>
      <c r="J12" s="26">
        <v>10</v>
      </c>
      <c r="K12" s="26">
        <f t="shared" si="0"/>
        <v>12</v>
      </c>
    </row>
    <row r="13" spans="1:11" ht="15.75" thickTop="1" x14ac:dyDescent="0.25"/>
  </sheetData>
  <hyperlinks>
    <hyperlink ref="B2" r:id="rId1" tooltip="SVĚRÁKOVÁ Lucie" display="https://www.cgf.cz/cz/turnaje/turnaje-vyhledavani/turnaj/vysledkova-listina-hrace?id=994293248&amp;categoryId=994293259&amp;golferId=99619854" xr:uid="{A9FD0750-787B-462E-A9D9-0F5909B13198}"/>
    <hyperlink ref="B3" r:id="rId2" tooltip="HLAVÁČKOVÁ Jana" display="https://www.cgf.cz/cz/turnaje/turnaje-vyhledavani/turnaj/vysledkova-listina-hrace?id=994293248&amp;categoryId=994293259&amp;golferId=56969854" xr:uid="{895D019A-2060-4F54-ADF4-C7F2F7F853E8}"/>
    <hyperlink ref="B4" r:id="rId3" tooltip="KYDLÍČKOVÁ Václava" display="https://www.cgf.cz/cz/turnaje/turnaje-vyhledavani/turnaj/vysledkova-listina-hrace?id=994293248&amp;categoryId=994293259&amp;golferId=66332453" xr:uid="{46A136EE-D8E7-4A3A-AFBA-55644F8516B9}"/>
    <hyperlink ref="B5" r:id="rId4" tooltip="FURCHOVÁ Marcela" display="https://www.cgf.cz/cz/turnaje/turnaje-vyhledavani/turnaj/vysledkova-listina-hrace?id=994293248&amp;categoryId=994293259&amp;golferId=409047005" xr:uid="{46B95FE0-2D72-4AE1-9F45-7069A18BC7D1}"/>
    <hyperlink ref="B6" r:id="rId5" tooltip="MATYÁŠOVÁ Martina" display="https://www.cgf.cz/cz/turnaje/turnaje-vyhledavani/turnaj/vysledkova-listina-hrace?id=994293248&amp;categoryId=994293259&amp;golferId=318100723" xr:uid="{C5672457-C972-4747-9E95-E16C2EC9A39E}"/>
    <hyperlink ref="B7" r:id="rId6" tooltip="CHLOSTOVÁ Blanka" display="https://www.cgf.cz/cz/turnaje/turnaje-vyhledavani/turnaj/vysledkova-listina-hrace?id=994293248&amp;categoryId=994293259&amp;golferId=47573731" xr:uid="{B2D615C5-4528-4179-80D1-EEDDA600BE2F}"/>
    <hyperlink ref="B8" r:id="rId7" tooltip="PANENKOVÁ Soňa" display="https://www.cgf.cz/cz/turnaje/turnaje-vyhledavani/turnaj/vysledkova-listina-hrace?id=994293248&amp;categoryId=994293259&amp;golferId=298742298" xr:uid="{ADA54857-B7CD-4529-B27D-79F7DA259607}"/>
    <hyperlink ref="B9" r:id="rId8" tooltip="BEČAVEROVÁ Lenka" display="https://www.cgf.cz/cz/turnaje/turnaje-vyhledavani/turnaj/vysledkova-listina-hrace?id=994293248&amp;categoryId=994293259&amp;golferId=224400137" xr:uid="{BBF30E7E-9484-4993-9F61-4F6A1F5FA883}"/>
    <hyperlink ref="B10" r:id="rId9" tooltip="SELLNEROVÁ Monika" display="https://www.cgf.cz/cz/turnaje/turnaje-vyhledavani/turnaj/vysledkova-listina-hrace?id=994293248&amp;categoryId=994293259&amp;golferId=620943079" xr:uid="{D0301590-1DCF-4351-903A-063BE9CA48A7}"/>
    <hyperlink ref="B11" r:id="rId10" tooltip="SOJKOVÁ Lenka" display="https://www.cgf.cz/cz/turnaje/turnaje-vyhledavani/turnaj/vysledkova-listina-hrace?id=994293248&amp;categoryId=994293259&amp;golferId=444521647" xr:uid="{84EC58E1-B57B-4C89-878F-E52940FA6D7A}"/>
    <hyperlink ref="B12" r:id="rId11" tooltip="SLUKOVÁ Hana" display="https://www.cgf.cz/cz/turnaje/turnaje-vyhledavani/turnaj/vysledkova-listina-hrace?id=994293248&amp;categoryId=994293259&amp;golferId=12448810" xr:uid="{0B917AC2-1DDA-422A-B350-B7F32695F0B2}"/>
  </hyperlinks>
  <pageMargins left="0.7" right="0.7" top="0.78740157499999996" bottom="0.78740157499999996" header="0.3" footer="0.3"/>
  <pageSetup paperSize="9" orientation="portrait" r:id="rId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B355-5222-48FF-8E7E-C7A326DC7D9F}">
  <dimension ref="A1:J7"/>
  <sheetViews>
    <sheetView workbookViewId="0">
      <selection activeCell="J6" sqref="J6"/>
    </sheetView>
  </sheetViews>
  <sheetFormatPr defaultRowHeight="15" x14ac:dyDescent="0.25"/>
  <cols>
    <col min="1" max="1" width="6.5703125" bestFit="1" customWidth="1"/>
    <col min="2" max="2" width="22" bestFit="1" customWidth="1"/>
    <col min="3" max="3" width="6.7109375" bestFit="1" customWidth="1"/>
    <col min="4" max="4" width="12.7109375" style="26" bestFit="1" customWidth="1"/>
    <col min="5" max="5" width="6.28515625" style="26" bestFit="1" customWidth="1"/>
    <col min="6" max="6" width="12.28515625" style="26" bestFit="1" customWidth="1"/>
    <col min="7" max="7" width="7.28515625" style="26" bestFit="1" customWidth="1"/>
    <col min="8" max="8" width="6.7109375" style="26" bestFit="1" customWidth="1"/>
    <col min="9" max="9" width="6" style="26" bestFit="1" customWidth="1"/>
    <col min="10" max="10" width="5.5703125" style="26" bestFit="1" customWidth="1"/>
  </cols>
  <sheetData>
    <row r="1" spans="1:10" ht="15.75" thickBot="1" x14ac:dyDescent="0.3">
      <c r="A1" s="19" t="s">
        <v>19</v>
      </c>
      <c r="B1" s="20" t="s">
        <v>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30</v>
      </c>
      <c r="H1" s="19" t="s">
        <v>13</v>
      </c>
      <c r="I1" s="21" t="s">
        <v>28</v>
      </c>
      <c r="J1" s="21" t="s">
        <v>29</v>
      </c>
    </row>
    <row r="2" spans="1:10" ht="16.5" thickTop="1" thickBot="1" x14ac:dyDescent="0.3">
      <c r="A2" s="54">
        <v>1</v>
      </c>
      <c r="B2" s="52" t="s">
        <v>70</v>
      </c>
      <c r="C2" s="54" t="s">
        <v>71</v>
      </c>
      <c r="D2" s="54">
        <v>5600241</v>
      </c>
      <c r="E2" s="55">
        <v>6.8</v>
      </c>
      <c r="F2" s="54" t="s">
        <v>206</v>
      </c>
      <c r="G2" s="54">
        <v>25</v>
      </c>
      <c r="H2" s="55">
        <v>6.6</v>
      </c>
      <c r="I2" s="26">
        <v>34</v>
      </c>
      <c r="J2" s="26">
        <v>30</v>
      </c>
    </row>
    <row r="3" spans="1:10" ht="16.5" thickTop="1" thickBot="1" x14ac:dyDescent="0.3">
      <c r="A3" s="54">
        <v>2</v>
      </c>
      <c r="B3" s="52" t="s">
        <v>100</v>
      </c>
      <c r="C3" s="54" t="s">
        <v>101</v>
      </c>
      <c r="D3" s="54">
        <v>1004958</v>
      </c>
      <c r="E3" s="55">
        <v>22.6</v>
      </c>
      <c r="F3" s="54" t="s">
        <v>207</v>
      </c>
      <c r="G3" s="54">
        <v>12</v>
      </c>
      <c r="H3" s="55">
        <v>22.6</v>
      </c>
      <c r="I3" s="26">
        <v>33</v>
      </c>
    </row>
    <row r="4" spans="1:10" ht="16.5" thickTop="1" thickBot="1" x14ac:dyDescent="0.3">
      <c r="A4" s="54">
        <v>3</v>
      </c>
      <c r="B4" s="52" t="s">
        <v>103</v>
      </c>
      <c r="C4" s="54" t="s">
        <v>4</v>
      </c>
      <c r="D4" s="54">
        <v>1200445</v>
      </c>
      <c r="E4" s="55">
        <v>22.2</v>
      </c>
      <c r="F4" s="54" t="s">
        <v>208</v>
      </c>
      <c r="G4" s="54">
        <v>10</v>
      </c>
      <c r="H4" s="55">
        <v>22.2</v>
      </c>
      <c r="I4" s="26">
        <v>33</v>
      </c>
      <c r="J4" s="26">
        <v>10</v>
      </c>
    </row>
    <row r="5" spans="1:10" ht="16.5" thickTop="1" thickBot="1" x14ac:dyDescent="0.3">
      <c r="A5" s="54">
        <v>4</v>
      </c>
      <c r="B5" s="52" t="s">
        <v>111</v>
      </c>
      <c r="C5" s="54" t="s">
        <v>7</v>
      </c>
      <c r="D5" s="54">
        <v>12503888</v>
      </c>
      <c r="E5" s="55">
        <v>29.8</v>
      </c>
      <c r="F5" s="54" t="s">
        <v>209</v>
      </c>
      <c r="G5" s="54">
        <v>8</v>
      </c>
      <c r="H5" s="55">
        <v>29.8</v>
      </c>
      <c r="I5" s="26">
        <v>31</v>
      </c>
      <c r="J5" s="26">
        <v>20</v>
      </c>
    </row>
    <row r="6" spans="1:10" ht="16.5" thickTop="1" thickBot="1" x14ac:dyDescent="0.3">
      <c r="A6" s="56">
        <v>5</v>
      </c>
      <c r="B6" s="53" t="s">
        <v>77</v>
      </c>
      <c r="C6" s="56" t="s">
        <v>78</v>
      </c>
      <c r="D6" s="56">
        <v>14100548</v>
      </c>
      <c r="E6" s="57">
        <v>20.6</v>
      </c>
      <c r="F6" s="56" t="s">
        <v>201</v>
      </c>
      <c r="G6" s="56">
        <v>7</v>
      </c>
      <c r="H6" s="57">
        <v>20.8</v>
      </c>
      <c r="I6" s="26">
        <v>22</v>
      </c>
    </row>
    <row r="7" spans="1:10" ht="15.75" thickTop="1" x14ac:dyDescent="0.25"/>
  </sheetData>
  <hyperlinks>
    <hyperlink ref="B2" r:id="rId1" tooltip="SVĚRÁKOVÁ Lucie" display="https://www.cgf.cz/cz/turnaje/turnaje-vyhledavani/turnaj/vysledkova-listina-hrace?id=1001647099&amp;categoryId=1001647119&amp;golferId=99619854" xr:uid="{8CD990C3-F1D9-4F05-AFB3-AB7F7EE9A3D1}"/>
    <hyperlink ref="B3" r:id="rId2" tooltip="FURCHOVÁ Marcela" display="https://www.cgf.cz/cz/turnaje/turnaje-vyhledavani/turnaj/vysledkova-listina-hrace?id=1001647099&amp;categoryId=1001647119&amp;golferId=409047005" xr:uid="{10B72158-A26E-40AE-BA39-0E840DC188B0}"/>
    <hyperlink ref="B4" r:id="rId3" tooltip="BŘÍZOVÁ Eliška" display="https://www.cgf.cz/cz/turnaje/turnaje-vyhledavani/turnaj/vysledkova-listina-hrace?id=1001647099&amp;categoryId=1001647119&amp;golferId=87131445" xr:uid="{384278E8-E892-4879-A358-AF8CCE64B0F2}"/>
    <hyperlink ref="B5" r:id="rId4" tooltip="BONHOMME HANKEOVÁ Zuzana" display="https://www.cgf.cz/cz/turnaje/turnaje-vyhledavani/turnaj/vysledkova-listina-hrace?id=1001647099&amp;categoryId=1001647119&amp;golferId=51780206" xr:uid="{23960442-F203-466D-8D61-4EC42F21F346}"/>
    <hyperlink ref="B6" r:id="rId5" tooltip="PANENKOVÁ Soňa" display="https://www.cgf.cz/cz/turnaje/turnaje-vyhledavani/turnaj/vysledkova-listina-hrace?id=1001647099&amp;categoryId=1001647119&amp;golferId=298742298" xr:uid="{8CF3AEE9-A9A1-4881-A56E-8653F3B4CD4D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Výsledky_ženy_2024</vt:lpstr>
      <vt:lpstr>26.4.2024</vt:lpstr>
      <vt:lpstr>23.5.2024</vt:lpstr>
      <vt:lpstr>23.6.2024</vt:lpstr>
      <vt:lpstr>18.7.2024</vt:lpstr>
      <vt:lpstr>2.8.2024</vt:lpstr>
      <vt:lpstr>29.8.2024 Karlštejn</vt:lpstr>
      <vt:lpstr>19.9.2024 Dýšina</vt:lpstr>
      <vt:lpstr>3.10.2024</vt:lpstr>
      <vt:lpstr>Výsledky_ženy_2024!Oblast_tisku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Petříková, Iveta (P Automobil Import s.r.o.)</dc:creator>
  <cp:lastModifiedBy>Petříková, Iveta (P Automobil Import s.r.o.)</cp:lastModifiedBy>
  <cp:lastPrinted>2024-10-04T10:26:21Z</cp:lastPrinted>
  <dcterms:created xsi:type="dcterms:W3CDTF">2015-06-05T18:19:34Z</dcterms:created>
  <dcterms:modified xsi:type="dcterms:W3CDTF">2024-10-04T10:26:54Z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07298f-a952-426f-87e3-399a93be468a_Enabled">
    <vt:lpwstr>true</vt:lpwstr>
  </property>
  <property fmtid="{D5CDD505-2E9C-101B-9397-08002B2CF9AE}" pid="3" name="MSIP_Label_6307298f-a952-426f-87e3-399a93be468a_SetDate">
    <vt:lpwstr>2023-08-11T05:24:31Z</vt:lpwstr>
  </property>
  <property fmtid="{D5CDD505-2E9C-101B-9397-08002B2CF9AE}" pid="4" name="MSIP_Label_6307298f-a952-426f-87e3-399a93be468a_Method">
    <vt:lpwstr>Standard</vt:lpwstr>
  </property>
  <property fmtid="{D5CDD505-2E9C-101B-9397-08002B2CF9AE}" pid="5" name="MSIP_Label_6307298f-a952-426f-87e3-399a93be468a_Name">
    <vt:lpwstr>Internal</vt:lpwstr>
  </property>
  <property fmtid="{D5CDD505-2E9C-101B-9397-08002B2CF9AE}" pid="6" name="MSIP_Label_6307298f-a952-426f-87e3-399a93be468a_SiteId">
    <vt:lpwstr>5df0bd7c-429b-44d8-be5e-2eef0b901c9d</vt:lpwstr>
  </property>
  <property fmtid="{D5CDD505-2E9C-101B-9397-08002B2CF9AE}" pid="7" name="MSIP_Label_6307298f-a952-426f-87e3-399a93be468a_ActionId">
    <vt:lpwstr>5506a3af-f712-40bd-ba36-c57b5538fc0e</vt:lpwstr>
  </property>
  <property fmtid="{D5CDD505-2E9C-101B-9397-08002B2CF9AE}" pid="8" name="MSIP_Label_6307298f-a952-426f-87e3-399a93be468a_ContentBits">
    <vt:lpwstr>0</vt:lpwstr>
  </property>
</Properties>
</file>