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Z41198\Desktop\Moje\"/>
    </mc:Choice>
  </mc:AlternateContent>
  <xr:revisionPtr revIDLastSave="0" documentId="13_ncr:1_{C6EF6A8C-1912-47AB-9054-A38406B4C6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sledky_ženy_2023" sheetId="7" r:id="rId1"/>
    <sheet name="19.4.2023" sheetId="1" r:id="rId2"/>
    <sheet name="2.5.2023" sheetId="2" r:id="rId3"/>
    <sheet name="24.5.2023 Dýšina" sheetId="3" r:id="rId4"/>
    <sheet name="13.6.2023" sheetId="4" r:id="rId5"/>
    <sheet name="29.6.2023" sheetId="5" r:id="rId6"/>
    <sheet name="13.7.2023" sheetId="6" r:id="rId7"/>
    <sheet name="4.8.2023 Konopiště" sheetId="8" r:id="rId8"/>
    <sheet name="10.9.2023" sheetId="9" r:id="rId9"/>
    <sheet name="4.10.2023" sheetId="10" r:id="rId10"/>
  </sheets>
  <definedNames>
    <definedName name="_xlnm._FilterDatabase" localSheetId="0" hidden="1">Výsledky_ženy_2023!$A$1:$C$1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4" i="7" l="1"/>
  <c r="AI3" i="7"/>
  <c r="AI6" i="7"/>
  <c r="AI7" i="7"/>
  <c r="AI5" i="7"/>
  <c r="AI9" i="7"/>
  <c r="AI10" i="7"/>
  <c r="AI8" i="7"/>
  <c r="AI26" i="7"/>
  <c r="AI31" i="7"/>
  <c r="AI41" i="7"/>
  <c r="AH4" i="7"/>
  <c r="AH3" i="7"/>
  <c r="AH6" i="7"/>
  <c r="AH7" i="7"/>
  <c r="AH5" i="7"/>
  <c r="AH9" i="7"/>
  <c r="AH10" i="7"/>
  <c r="AH8" i="7"/>
  <c r="AH26" i="7"/>
  <c r="AH31" i="7"/>
  <c r="AH41" i="7"/>
  <c r="AG4" i="7"/>
  <c r="AG3" i="7"/>
  <c r="AG6" i="7"/>
  <c r="AG7" i="7"/>
  <c r="AG5" i="7"/>
  <c r="AG9" i="7"/>
  <c r="AG10" i="7"/>
  <c r="AG8" i="7"/>
  <c r="AG26" i="7"/>
  <c r="AG31" i="7"/>
  <c r="AG41" i="7"/>
  <c r="B53" i="7"/>
  <c r="AE7" i="7"/>
  <c r="AE4" i="7"/>
  <c r="AE26" i="7"/>
  <c r="AE8" i="7"/>
  <c r="AE3" i="7"/>
  <c r="AE9" i="7"/>
  <c r="AE31" i="7"/>
  <c r="AE34" i="7"/>
  <c r="AE35" i="7"/>
  <c r="AE16" i="7"/>
  <c r="AE38" i="7"/>
  <c r="AE13" i="7"/>
  <c r="AE40" i="7"/>
  <c r="AE41" i="7"/>
  <c r="AE42" i="7"/>
  <c r="AE6" i="7"/>
  <c r="AE43" i="7"/>
  <c r="AE2" i="7"/>
  <c r="AE20" i="7"/>
  <c r="AE45" i="7"/>
  <c r="AE47" i="7"/>
  <c r="AE21" i="7"/>
  <c r="AE5" i="7"/>
  <c r="AE10" i="7"/>
  <c r="AE23" i="7"/>
  <c r="AD7" i="7"/>
  <c r="AD4" i="7"/>
  <c r="AD26" i="7"/>
  <c r="AD8" i="7"/>
  <c r="AD3" i="7"/>
  <c r="AD9" i="7"/>
  <c r="AD31" i="7"/>
  <c r="AD34" i="7"/>
  <c r="AD35" i="7"/>
  <c r="AD16" i="7"/>
  <c r="AD38" i="7"/>
  <c r="AD13" i="7"/>
  <c r="AD40" i="7"/>
  <c r="AD41" i="7"/>
  <c r="AD42" i="7"/>
  <c r="AD6" i="7"/>
  <c r="AD43" i="7"/>
  <c r="AD2" i="7"/>
  <c r="AD20" i="7"/>
  <c r="AD45" i="7"/>
  <c r="AD47" i="7"/>
  <c r="AD21" i="7"/>
  <c r="AD5" i="7"/>
  <c r="AD10" i="7"/>
  <c r="AD23" i="7"/>
  <c r="AC7" i="7"/>
  <c r="AC4" i="7"/>
  <c r="AC26" i="7"/>
  <c r="AC8" i="7"/>
  <c r="AC3" i="7"/>
  <c r="AC9" i="7"/>
  <c r="AC31" i="7"/>
  <c r="AC34" i="7"/>
  <c r="AC35" i="7"/>
  <c r="AC16" i="7"/>
  <c r="AC38" i="7"/>
  <c r="AC13" i="7"/>
  <c r="AC40" i="7"/>
  <c r="AC41" i="7"/>
  <c r="AC42" i="7"/>
  <c r="AC6" i="7"/>
  <c r="AC43" i="7"/>
  <c r="AC2" i="7"/>
  <c r="AC20" i="7"/>
  <c r="AC45" i="7"/>
  <c r="AC47" i="7"/>
  <c r="AC21" i="7"/>
  <c r="AC5" i="7"/>
  <c r="AC10" i="7"/>
  <c r="AC23" i="7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" i="8"/>
  <c r="AA4" i="7"/>
  <c r="AA14" i="7"/>
  <c r="AA25" i="7"/>
  <c r="AA8" i="7"/>
  <c r="AA3" i="7"/>
  <c r="AA9" i="7"/>
  <c r="AA30" i="7"/>
  <c r="AA33" i="7"/>
  <c r="AA13" i="7"/>
  <c r="AA39" i="7"/>
  <c r="AA17" i="7"/>
  <c r="AA18" i="7"/>
  <c r="AA2" i="7"/>
  <c r="AA20" i="7"/>
  <c r="AA48" i="7"/>
  <c r="AA22" i="7"/>
  <c r="AA5" i="7"/>
  <c r="AA51" i="7"/>
  <c r="AA23" i="7"/>
  <c r="AA11" i="7"/>
  <c r="Z4" i="7"/>
  <c r="Z14" i="7"/>
  <c r="Z25" i="7"/>
  <c r="Z8" i="7"/>
  <c r="Z3" i="7"/>
  <c r="Z9" i="7"/>
  <c r="Z30" i="7"/>
  <c r="Z33" i="7"/>
  <c r="Z13" i="7"/>
  <c r="Z39" i="7"/>
  <c r="Z17" i="7"/>
  <c r="Z18" i="7"/>
  <c r="Z2" i="7"/>
  <c r="Z20" i="7"/>
  <c r="Z48" i="7"/>
  <c r="Z22" i="7"/>
  <c r="Z5" i="7"/>
  <c r="Z51" i="7"/>
  <c r="Z23" i="7"/>
  <c r="Z11" i="7"/>
  <c r="Y4" i="7"/>
  <c r="Y14" i="7"/>
  <c r="Y25" i="7"/>
  <c r="Y8" i="7"/>
  <c r="Y3" i="7"/>
  <c r="Y9" i="7"/>
  <c r="Y30" i="7"/>
  <c r="Y33" i="7"/>
  <c r="Y39" i="7"/>
  <c r="Y17" i="7"/>
  <c r="Y18" i="7"/>
  <c r="Y2" i="7"/>
  <c r="Y20" i="7"/>
  <c r="Y48" i="7"/>
  <c r="Y22" i="7"/>
  <c r="Y5" i="7"/>
  <c r="Y51" i="7"/>
  <c r="Y23" i="7"/>
  <c r="Y11" i="7"/>
  <c r="W24" i="7"/>
  <c r="W7" i="7"/>
  <c r="W4" i="7"/>
  <c r="W29" i="7"/>
  <c r="W8" i="7"/>
  <c r="W3" i="7"/>
  <c r="W32" i="7"/>
  <c r="W12" i="7"/>
  <c r="W13" i="7"/>
  <c r="W6" i="7"/>
  <c r="W5" i="7"/>
  <c r="W10" i="7"/>
  <c r="V24" i="7"/>
  <c r="V7" i="7"/>
  <c r="V4" i="7"/>
  <c r="V29" i="7"/>
  <c r="V8" i="7"/>
  <c r="V3" i="7"/>
  <c r="V32" i="7"/>
  <c r="V12" i="7"/>
  <c r="V13" i="7"/>
  <c r="V6" i="7"/>
  <c r="V5" i="7"/>
  <c r="V10" i="7"/>
  <c r="U24" i="7"/>
  <c r="U7" i="7"/>
  <c r="U4" i="7"/>
  <c r="U29" i="7"/>
  <c r="U8" i="7"/>
  <c r="U3" i="7"/>
  <c r="U32" i="7"/>
  <c r="U12" i="7"/>
  <c r="U13" i="7"/>
  <c r="U6" i="7"/>
  <c r="U5" i="7"/>
  <c r="U10" i="7"/>
  <c r="S7" i="7"/>
  <c r="S4" i="7"/>
  <c r="S9" i="7"/>
  <c r="S37" i="7"/>
  <c r="S16" i="7"/>
  <c r="S13" i="7"/>
  <c r="S6" i="7"/>
  <c r="S18" i="7"/>
  <c r="S19" i="7"/>
  <c r="S2" i="7"/>
  <c r="S22" i="7"/>
  <c r="S11" i="7"/>
  <c r="R7" i="7"/>
  <c r="R4" i="7"/>
  <c r="R9" i="7"/>
  <c r="R37" i="7"/>
  <c r="R16" i="7"/>
  <c r="R13" i="7"/>
  <c r="R6" i="7"/>
  <c r="R18" i="7"/>
  <c r="R19" i="7"/>
  <c r="R2" i="7"/>
  <c r="R22" i="7"/>
  <c r="R11" i="7"/>
  <c r="Q7" i="7"/>
  <c r="Q4" i="7"/>
  <c r="Q9" i="7"/>
  <c r="Q37" i="7"/>
  <c r="Q16" i="7"/>
  <c r="Q13" i="7"/>
  <c r="Q6" i="7"/>
  <c r="Q18" i="7"/>
  <c r="Q19" i="7"/>
  <c r="Q2" i="7"/>
  <c r="Q22" i="7"/>
  <c r="Q11" i="7"/>
  <c r="O7" i="7"/>
  <c r="O4" i="7"/>
  <c r="O14" i="7"/>
  <c r="O3" i="7"/>
  <c r="O15" i="7"/>
  <c r="O12" i="7"/>
  <c r="O17" i="7"/>
  <c r="O6" i="7"/>
  <c r="O19" i="7"/>
  <c r="O2" i="7"/>
  <c r="O46" i="7"/>
  <c r="O5" i="7"/>
  <c r="O10" i="7"/>
  <c r="N7" i="7"/>
  <c r="N4" i="7"/>
  <c r="N14" i="7"/>
  <c r="N3" i="7"/>
  <c r="N15" i="7"/>
  <c r="N12" i="7"/>
  <c r="N17" i="7"/>
  <c r="N6" i="7"/>
  <c r="N19" i="7"/>
  <c r="N2" i="7"/>
  <c r="N46" i="7"/>
  <c r="N5" i="7"/>
  <c r="N10" i="7"/>
  <c r="M7" i="7"/>
  <c r="M4" i="7"/>
  <c r="M14" i="7"/>
  <c r="M3" i="7"/>
  <c r="M15" i="7"/>
  <c r="M12" i="7"/>
  <c r="M17" i="7"/>
  <c r="M6" i="7"/>
  <c r="M19" i="7"/>
  <c r="M2" i="7"/>
  <c r="M46" i="7"/>
  <c r="M5" i="7"/>
  <c r="M10" i="7"/>
  <c r="K3" i="3"/>
  <c r="K4" i="3"/>
  <c r="K5" i="3"/>
  <c r="K6" i="3"/>
  <c r="K7" i="3"/>
  <c r="K8" i="3"/>
  <c r="K9" i="3"/>
  <c r="K10" i="3"/>
  <c r="K11" i="3"/>
  <c r="K12" i="3"/>
  <c r="K13" i="3"/>
  <c r="K14" i="3"/>
  <c r="K2" i="3"/>
  <c r="K7" i="7"/>
  <c r="K4" i="7"/>
  <c r="K9" i="7"/>
  <c r="K12" i="7"/>
  <c r="K6" i="7"/>
  <c r="K2" i="7"/>
  <c r="K5" i="7"/>
  <c r="K11" i="7"/>
  <c r="J7" i="7"/>
  <c r="J4" i="7"/>
  <c r="J9" i="7"/>
  <c r="J12" i="7"/>
  <c r="J6" i="7"/>
  <c r="J2" i="7"/>
  <c r="J5" i="7"/>
  <c r="J11" i="7"/>
  <c r="I7" i="7"/>
  <c r="L7" i="7" s="1"/>
  <c r="I4" i="7"/>
  <c r="I9" i="7"/>
  <c r="I12" i="7"/>
  <c r="L12" i="7" s="1"/>
  <c r="I6" i="7"/>
  <c r="L6" i="7" s="1"/>
  <c r="I2" i="7"/>
  <c r="L2" i="7" s="1"/>
  <c r="I5" i="7"/>
  <c r="I11" i="7"/>
  <c r="G7" i="7"/>
  <c r="G4" i="7"/>
  <c r="G14" i="7"/>
  <c r="G27" i="7"/>
  <c r="G28" i="7"/>
  <c r="G8" i="7"/>
  <c r="G3" i="7"/>
  <c r="G9" i="7"/>
  <c r="G36" i="7"/>
  <c r="G15" i="7"/>
  <c r="G12" i="7"/>
  <c r="G44" i="7"/>
  <c r="G2" i="7"/>
  <c r="G21" i="7"/>
  <c r="G49" i="7"/>
  <c r="G50" i="7"/>
  <c r="G10" i="7"/>
  <c r="G52" i="7"/>
  <c r="G11" i="7"/>
  <c r="F7" i="7"/>
  <c r="F4" i="7"/>
  <c r="F14" i="7"/>
  <c r="F27" i="7"/>
  <c r="F28" i="7"/>
  <c r="F8" i="7"/>
  <c r="F3" i="7"/>
  <c r="F9" i="7"/>
  <c r="F36" i="7"/>
  <c r="F15" i="7"/>
  <c r="F12" i="7"/>
  <c r="F44" i="7"/>
  <c r="F2" i="7"/>
  <c r="F21" i="7"/>
  <c r="F49" i="7"/>
  <c r="F50" i="7"/>
  <c r="F10" i="7"/>
  <c r="F52" i="7"/>
  <c r="F11" i="7"/>
  <c r="E7" i="7"/>
  <c r="E4" i="7"/>
  <c r="E27" i="7"/>
  <c r="E28" i="7"/>
  <c r="E8" i="7"/>
  <c r="E3" i="7"/>
  <c r="E9" i="7"/>
  <c r="E36" i="7"/>
  <c r="E12" i="7"/>
  <c r="E44" i="7"/>
  <c r="E2" i="7"/>
  <c r="E21" i="7"/>
  <c r="E49" i="7"/>
  <c r="E50" i="7"/>
  <c r="E10" i="7"/>
  <c r="E52" i="7"/>
  <c r="E11" i="7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" i="1"/>
  <c r="AJ26" i="7" l="1"/>
  <c r="AJ4" i="7"/>
  <c r="AJ41" i="7"/>
  <c r="AJ6" i="7"/>
  <c r="AJ10" i="7"/>
  <c r="AJ9" i="7"/>
  <c r="AJ5" i="7"/>
  <c r="AJ7" i="7"/>
  <c r="AJ8" i="7"/>
  <c r="AJ31" i="7"/>
  <c r="AJ3" i="7"/>
  <c r="L9" i="7"/>
  <c r="AF42" i="7"/>
  <c r="AF31" i="7"/>
  <c r="AF10" i="7"/>
  <c r="AF6" i="7"/>
  <c r="AF34" i="7"/>
  <c r="AF5" i="7"/>
  <c r="AF21" i="7"/>
  <c r="AF41" i="7"/>
  <c r="AF9" i="7"/>
  <c r="AF45" i="7"/>
  <c r="AF47" i="7"/>
  <c r="AF40" i="7"/>
  <c r="AF3" i="7"/>
  <c r="AF26" i="7"/>
  <c r="AF13" i="7"/>
  <c r="AF8" i="7"/>
  <c r="AF16" i="7"/>
  <c r="AF20" i="7"/>
  <c r="AF38" i="7"/>
  <c r="AF2" i="7"/>
  <c r="AO2" i="7" s="1"/>
  <c r="AF4" i="7"/>
  <c r="AF23" i="7"/>
  <c r="AF43" i="7"/>
  <c r="AF35" i="7"/>
  <c r="AF7" i="7"/>
  <c r="AB22" i="7"/>
  <c r="AB25" i="7"/>
  <c r="D25" i="7" s="1"/>
  <c r="AB23" i="7"/>
  <c r="AB17" i="7"/>
  <c r="AB13" i="7"/>
  <c r="L4" i="7"/>
  <c r="AB5" i="7"/>
  <c r="AB4" i="7"/>
  <c r="AB33" i="7"/>
  <c r="D33" i="7" s="1"/>
  <c r="L11" i="7"/>
  <c r="AB51" i="7"/>
  <c r="AB39" i="7"/>
  <c r="D39" i="7" s="1"/>
  <c r="AB14" i="7"/>
  <c r="T13" i="7"/>
  <c r="X6" i="7"/>
  <c r="AB20" i="7"/>
  <c r="AB9" i="7"/>
  <c r="AB48" i="7"/>
  <c r="D48" i="7" s="1"/>
  <c r="AB30" i="7"/>
  <c r="D30" i="7" s="1"/>
  <c r="X7" i="7"/>
  <c r="X13" i="7"/>
  <c r="X24" i="7"/>
  <c r="AB2" i="7"/>
  <c r="AB3" i="7"/>
  <c r="X12" i="7"/>
  <c r="AB11" i="7"/>
  <c r="AB18" i="7"/>
  <c r="AB8" i="7"/>
  <c r="X32" i="7"/>
  <c r="X3" i="7"/>
  <c r="T19" i="7"/>
  <c r="T7" i="7"/>
  <c r="X8" i="7"/>
  <c r="T18" i="7"/>
  <c r="X10" i="7"/>
  <c r="X29" i="7"/>
  <c r="T6" i="7"/>
  <c r="X5" i="7"/>
  <c r="X4" i="7"/>
  <c r="T16" i="7"/>
  <c r="D16" i="7" s="1"/>
  <c r="T22" i="7"/>
  <c r="T9" i="7"/>
  <c r="T11" i="7"/>
  <c r="T37" i="7"/>
  <c r="T2" i="7"/>
  <c r="T4" i="7"/>
  <c r="P2" i="7"/>
  <c r="P4" i="7"/>
  <c r="P5" i="7"/>
  <c r="P3" i="7"/>
  <c r="P17" i="7"/>
  <c r="P46" i="7"/>
  <c r="P14" i="7"/>
  <c r="P12" i="7"/>
  <c r="H14" i="7"/>
  <c r="P10" i="7"/>
  <c r="P15" i="7"/>
  <c r="P19" i="7"/>
  <c r="P7" i="7"/>
  <c r="P6" i="7"/>
  <c r="H11" i="7"/>
  <c r="H12" i="7"/>
  <c r="L5" i="7"/>
  <c r="H27" i="7"/>
  <c r="D27" i="7" s="1"/>
  <c r="H49" i="7"/>
  <c r="D49" i="7" s="1"/>
  <c r="H15" i="7"/>
  <c r="H44" i="7"/>
  <c r="D44" i="7" s="1"/>
  <c r="H52" i="7"/>
  <c r="D52" i="7" s="1"/>
  <c r="H4" i="7"/>
  <c r="H36" i="7"/>
  <c r="D36" i="7" s="1"/>
  <c r="H7" i="7"/>
  <c r="H21" i="7"/>
  <c r="H8" i="7"/>
  <c r="H10" i="7"/>
  <c r="H2" i="7"/>
  <c r="H28" i="7"/>
  <c r="D28" i="7" s="1"/>
  <c r="H50" i="7"/>
  <c r="D50" i="7" s="1"/>
  <c r="H9" i="7"/>
  <c r="H3" i="7"/>
  <c r="AO7" i="7" l="1"/>
  <c r="AO5" i="7"/>
  <c r="AO10" i="7"/>
  <c r="AO6" i="7"/>
  <c r="AO9" i="7"/>
  <c r="AO3" i="7"/>
  <c r="AO8" i="7"/>
  <c r="D38" i="7"/>
  <c r="D47" i="7"/>
  <c r="D22" i="7"/>
  <c r="D42" i="7"/>
  <c r="D35" i="7"/>
  <c r="D41" i="7"/>
  <c r="D40" i="7"/>
  <c r="D45" i="7"/>
  <c r="D31" i="7"/>
  <c r="D43" i="7"/>
  <c r="D32" i="7"/>
  <c r="D26" i="7"/>
  <c r="D46" i="7"/>
  <c r="D37" i="7"/>
  <c r="D29" i="7"/>
  <c r="AO4" i="7"/>
  <c r="D34" i="7"/>
  <c r="D14" i="7"/>
  <c r="D51" i="7"/>
  <c r="D21" i="7"/>
  <c r="D23" i="7"/>
  <c r="D2" i="7"/>
  <c r="D15" i="7"/>
  <c r="D19" i="7"/>
  <c r="D20" i="7"/>
  <c r="D9" i="7"/>
  <c r="D12" i="7"/>
  <c r="D13" i="7"/>
  <c r="D11" i="7"/>
  <c r="D6" i="7"/>
  <c r="D4" i="7"/>
  <c r="D17" i="7"/>
  <c r="D18" i="7"/>
  <c r="D10" i="7"/>
  <c r="D8" i="7"/>
  <c r="D3" i="7"/>
  <c r="D7" i="7"/>
  <c r="D5" i="7"/>
  <c r="D2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Petříková, Iveta (P Automobil Import s.r.o.)</author>
  </authors>
  <commentList>
    <comment ref="K1" authorId="0" shapeId="0" xr:uid="{813C3E5B-728E-4A07-8295-BED9AC236C3E}">
      <text>
        <r>
          <rPr>
            <b/>
            <sz val="9"/>
            <color indexed="81"/>
            <rFont val="Tahoma"/>
            <charset val="1"/>
          </rPr>
          <t>nejlepší 3 umístění na STB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Petříková, Iveta (P Automobil Import s.r.o.)</author>
  </authors>
  <commentList>
    <comment ref="K1" authorId="0" shapeId="0" xr:uid="{20CA194A-A910-49A0-9754-A1BE6F496660}">
      <text>
        <r>
          <rPr>
            <b/>
            <sz val="9"/>
            <color indexed="81"/>
            <rFont val="Tahoma"/>
            <charset val="1"/>
          </rPr>
          <t>nejlepší 3 umístění na STB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Petříková, Iveta (P Automobil Import s.r.o.)</author>
  </authors>
  <commentList>
    <comment ref="J1" authorId="0" shapeId="0" xr:uid="{1959E79B-F181-4277-863E-C27BC600FF40}">
      <text>
        <r>
          <rPr>
            <b/>
            <sz val="9"/>
            <color indexed="81"/>
            <rFont val="Tahoma"/>
            <charset val="1"/>
          </rPr>
          <t>nejlepší 3 umístění na STB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Petříková, Iveta (P Automobil Import s.r.o.)</author>
  </authors>
  <commentList>
    <comment ref="K1" authorId="0" shapeId="0" xr:uid="{7C514124-00DD-4B87-B9C1-345E054A98D0}">
      <text>
        <r>
          <rPr>
            <b/>
            <sz val="9"/>
            <color indexed="81"/>
            <rFont val="Tahoma"/>
            <charset val="1"/>
          </rPr>
          <t>nejlepší 3 umístění na STB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Petříková, Iveta (P Automobil Import s.r.o.)</author>
  </authors>
  <commentList>
    <comment ref="K1" authorId="0" shapeId="0" xr:uid="{AD1E5CEC-67F1-472D-A481-658D42636426}">
      <text>
        <r>
          <rPr>
            <b/>
            <sz val="9"/>
            <color indexed="81"/>
            <rFont val="Tahoma"/>
            <charset val="1"/>
          </rPr>
          <t>nejlepší 3 umístění na STB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Petříková, Iveta (P Automobil Import s.r.o.)</author>
  </authors>
  <commentList>
    <comment ref="K1" authorId="0" shapeId="0" xr:uid="{5B1E4B5E-069F-4E82-B24C-F4D713EC5FA0}">
      <text>
        <r>
          <rPr>
            <b/>
            <sz val="9"/>
            <color indexed="81"/>
            <rFont val="Tahoma"/>
            <charset val="1"/>
          </rPr>
          <t>nejlepší 3 umístění na STB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Petříková, Iveta (P Automobil Import s.r.o.)</author>
  </authors>
  <commentList>
    <comment ref="J1" authorId="0" shapeId="0" xr:uid="{DC62FE37-93EC-43D6-9719-79374B3641EC}">
      <text>
        <r>
          <rPr>
            <b/>
            <sz val="9"/>
            <color indexed="81"/>
            <rFont val="Tahoma"/>
            <charset val="1"/>
          </rPr>
          <t>nejlepší 3 umístění na STB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Petříková, Iveta (P Automobil Import s.r.o.)</author>
  </authors>
  <commentList>
    <comment ref="K1" authorId="0" shapeId="0" xr:uid="{064F2256-2FBD-430C-8D27-BA8725234A8D}">
      <text>
        <r>
          <rPr>
            <b/>
            <sz val="9"/>
            <color indexed="81"/>
            <rFont val="Tahoma"/>
            <charset val="1"/>
          </rPr>
          <t>nejlepší 3 umístění na STB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Petříková, Iveta (P Automobil Import s.r.o.)</author>
  </authors>
  <commentList>
    <comment ref="K1" authorId="0" shapeId="0" xr:uid="{4BAA0F0D-DD0B-4C0C-BA00-E1A570977E08}">
      <text>
        <r>
          <rPr>
            <b/>
            <sz val="9"/>
            <color indexed="81"/>
            <rFont val="Tahoma"/>
            <charset val="1"/>
          </rPr>
          <t>nejlepší 3 umístění na STB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<sst xmlns="http://schemas.openxmlformats.org/spreadsheetml/2006/main" count="643" uniqueCount="269">
  <si>
    <t>LGCPY</t>
  </si>
  <si>
    <t>GCMUP</t>
  </si>
  <si>
    <t>GCLIB</t>
  </si>
  <si>
    <t>RBEGC</t>
  </si>
  <si>
    <t>CESGK</t>
  </si>
  <si>
    <t>GCBBR</t>
  </si>
  <si>
    <t>MTHGC</t>
  </si>
  <si>
    <t>ERBGC</t>
  </si>
  <si>
    <t>GCHOD</t>
  </si>
  <si>
    <t>GKLIS</t>
  </si>
  <si>
    <t>15 / 96 / (32)</t>
  </si>
  <si>
    <t>GCBER</t>
  </si>
  <si>
    <t>PGCGC</t>
  </si>
  <si>
    <t>GKBOT</t>
  </si>
  <si>
    <t>GCHOR</t>
  </si>
  <si>
    <t>Jméno</t>
  </si>
  <si>
    <t>Klub</t>
  </si>
  <si>
    <t>Členské číslo</t>
  </si>
  <si>
    <t>HCP</t>
  </si>
  <si>
    <t>Kolo 1</t>
  </si>
  <si>
    <t>HCP po</t>
  </si>
  <si>
    <t>7 / --- / (34)</t>
  </si>
  <si>
    <t>---</t>
  </si>
  <si>
    <t>15 / --- / (33)</t>
  </si>
  <si>
    <t>GCSTR</t>
  </si>
  <si>
    <t>12 / --- / (30)</t>
  </si>
  <si>
    <t>GCPOD</t>
  </si>
  <si>
    <t>2 / --- / (26)</t>
  </si>
  <si>
    <t>1 / --- / (18)</t>
  </si>
  <si>
    <t>Pořadí</t>
  </si>
  <si>
    <t>12 / 99 / (36)</t>
  </si>
  <si>
    <t>16 / 93 / (34)</t>
  </si>
  <si>
    <t>10 / --- / (34)</t>
  </si>
  <si>
    <t>GCKAR</t>
  </si>
  <si>
    <t>PSLGC</t>
  </si>
  <si>
    <t>Lucky Double x 2</t>
  </si>
  <si>
    <t>SVĚRÁKOVÁ Lucie</t>
  </si>
  <si>
    <t>20 / 88 / (29)</t>
  </si>
  <si>
    <t>DLUHOŠOVÁ Hana</t>
  </si>
  <si>
    <t>CENGC</t>
  </si>
  <si>
    <t>17 / 92 / (39)</t>
  </si>
  <si>
    <t>ZELINKOVÁ Alena</t>
  </si>
  <si>
    <t>17 / 95 / (24)</t>
  </si>
  <si>
    <t>ČÍŽKOVÁ Michaela</t>
  </si>
  <si>
    <t>ZÍMOVÁ Naděžda</t>
  </si>
  <si>
    <t>GOLGC</t>
  </si>
  <si>
    <t>BŘÍZOVÁ Eliška</t>
  </si>
  <si>
    <t>VINTROVÁ Lucie</t>
  </si>
  <si>
    <t>9 / 111 / (26)</t>
  </si>
  <si>
    <t>KŘÍŽKOVÁ Martina</t>
  </si>
  <si>
    <t>GCMAP</t>
  </si>
  <si>
    <t>9 / 114 / (28)</t>
  </si>
  <si>
    <t>FURCHOVÁ Marcela</t>
  </si>
  <si>
    <t>8 / 107 / (27)</t>
  </si>
  <si>
    <t>CHLOSTOVÁ Blanka</t>
  </si>
  <si>
    <t>GCJES</t>
  </si>
  <si>
    <t>7 / --- / (24)</t>
  </si>
  <si>
    <t>BONHOMME HANKEOVÁ Zuzana</t>
  </si>
  <si>
    <t>6 / 108 / (31)</t>
  </si>
  <si>
    <t>STÍNKOVÁ Martina</t>
  </si>
  <si>
    <t>4 / 130 / (38)</t>
  </si>
  <si>
    <t>MAXOVÁ Michaela</t>
  </si>
  <si>
    <t>4 / 120 / (29)</t>
  </si>
  <si>
    <t>VACKOVÁ Eva</t>
  </si>
  <si>
    <t>3 / 114 / (24)</t>
  </si>
  <si>
    <t>TESKOVÁ Vladimíra</t>
  </si>
  <si>
    <t>2 / --- / (15)</t>
  </si>
  <si>
    <t>TROJANOVÁ Petra</t>
  </si>
  <si>
    <t>2 / 120 / (24)</t>
  </si>
  <si>
    <t>FOLTÝNOVÁ Šárka</t>
  </si>
  <si>
    <t>2 / 123 / (19)</t>
  </si>
  <si>
    <t>18 - 19</t>
  </si>
  <si>
    <t>BUBLÍKOVÁ Ladislava</t>
  </si>
  <si>
    <t>0 / 139 / (29)</t>
  </si>
  <si>
    <t>KUBÁTOVÁ Dana</t>
  </si>
  <si>
    <t>0 / 164 / (10)</t>
  </si>
  <si>
    <t>12 - 13</t>
  </si>
  <si>
    <t>22 / 88 / (33)</t>
  </si>
  <si>
    <t>11 / 99 / (34)</t>
  </si>
  <si>
    <t>9 / --- / (29)</t>
  </si>
  <si>
    <t>8 / 105 / (27)</t>
  </si>
  <si>
    <t>SLUKOVÁ Hana</t>
  </si>
  <si>
    <t>7 / --- / (28)</t>
  </si>
  <si>
    <t>6 / --- / (26)</t>
  </si>
  <si>
    <t>4 / --- / (27)</t>
  </si>
  <si>
    <t>TUTTEROVÁ Jitka</t>
  </si>
  <si>
    <t>STUDECKÁ Petra</t>
  </si>
  <si>
    <t>19 / 89 / (35)</t>
  </si>
  <si>
    <t>17 / 92 / (30)</t>
  </si>
  <si>
    <t>SELLNEROVÁ Monika</t>
  </si>
  <si>
    <t>13 / 97 / (36)</t>
  </si>
  <si>
    <t>12 / --- / (34)</t>
  </si>
  <si>
    <t>ŠVEHLÍKOVÁ Ivana</t>
  </si>
  <si>
    <t>12 / 100 / (30)</t>
  </si>
  <si>
    <t>10 / 102 / (34)</t>
  </si>
  <si>
    <t>10 / --- / (25)</t>
  </si>
  <si>
    <t>4 / 118 / (25)</t>
  </si>
  <si>
    <t>4 / 122 / (27)</t>
  </si>
  <si>
    <t>3 / --- / (34)</t>
  </si>
  <si>
    <t>0 / --- / (7)</t>
  </si>
  <si>
    <t>0 / --- / (16)</t>
  </si>
  <si>
    <t>27 / 81 / (37)</t>
  </si>
  <si>
    <t>KUBÍČKOVÁ Nikola</t>
  </si>
  <si>
    <t>24 / 86 / (34)</t>
  </si>
  <si>
    <t>21 / 92 / (37)</t>
  </si>
  <si>
    <t>19 / --- / (37)</t>
  </si>
  <si>
    <t>13 / --- / (32)</t>
  </si>
  <si>
    <t>TUNYSOVÁ Jana</t>
  </si>
  <si>
    <t>9 / 105 / (26)</t>
  </si>
  <si>
    <t>MATERNOVÁ Alena</t>
  </si>
  <si>
    <t>SRBKOVÁ Miluše</t>
  </si>
  <si>
    <t>8 / 103 / (32)</t>
  </si>
  <si>
    <t>8 / --- / (27)</t>
  </si>
  <si>
    <t>7 / --- / (31)</t>
  </si>
  <si>
    <t>7 / --- / (26)</t>
  </si>
  <si>
    <t>6 / 106 / (31)</t>
  </si>
  <si>
    <t>NOVOTNÁ Vendulka</t>
  </si>
  <si>
    <t>3 / 119 / (27)</t>
  </si>
  <si>
    <t>BLASCHKEOVÁ Jana</t>
  </si>
  <si>
    <t>16 / 97 / (37)</t>
  </si>
  <si>
    <t>KATSAROSOVÁ Radka</t>
  </si>
  <si>
    <t>16 / 93 / (37)</t>
  </si>
  <si>
    <t>12 / 101 / (35)</t>
  </si>
  <si>
    <t>7 / 111 / (31)</t>
  </si>
  <si>
    <t>7 / 112 / (31)</t>
  </si>
  <si>
    <t>6 / --- / (27)</t>
  </si>
  <si>
    <t>5 / 113 / (36)</t>
  </si>
  <si>
    <t>FILIPČUKOVÁ Karin</t>
  </si>
  <si>
    <t>3 / --- / (26)</t>
  </si>
  <si>
    <t>3 / --- / (29)</t>
  </si>
  <si>
    <t>3 / 120 / (28)</t>
  </si>
  <si>
    <t>24 / 87 / (35)</t>
  </si>
  <si>
    <t>ORTIZ Eva</t>
  </si>
  <si>
    <t>21 / 92 / (34)</t>
  </si>
  <si>
    <t>TRANOVÁ Nga</t>
  </si>
  <si>
    <t>19 / 89 / (37)</t>
  </si>
  <si>
    <t>15 / --- / (35)</t>
  </si>
  <si>
    <t>13 / --- / (35)</t>
  </si>
  <si>
    <t>10 / 100 / (40)</t>
  </si>
  <si>
    <t>KEJMAROVÁ Jaroslava</t>
  </si>
  <si>
    <t>9 / --- / (30)</t>
  </si>
  <si>
    <t>9 / 101 / (36)</t>
  </si>
  <si>
    <t>8 / 104 / (38)</t>
  </si>
  <si>
    <t>SVOBODOVÁ Markéta</t>
  </si>
  <si>
    <t>8 / --- / (36)</t>
  </si>
  <si>
    <t>CHVALINOVÁ Pavlína</t>
  </si>
  <si>
    <t>BUČÍKOVÁ Jarmila</t>
  </si>
  <si>
    <t>6 / --- / (31)</t>
  </si>
  <si>
    <t>4 / 120 / (36)</t>
  </si>
  <si>
    <t>WEISS Jitka</t>
  </si>
  <si>
    <t>3 / --- / (33)</t>
  </si>
  <si>
    <t>VODÁČKOVÁ Jaroslava</t>
  </si>
  <si>
    <t>GCKSI</t>
  </si>
  <si>
    <t>2 / 125 / (26)</t>
  </si>
  <si>
    <t>2 / 120 / (28)</t>
  </si>
  <si>
    <t>1 / --- / (28)</t>
  </si>
  <si>
    <t>0 / 130 / (26)</t>
  </si>
  <si>
    <t>STB + Skóre</t>
  </si>
  <si>
    <t>TOP 3</t>
  </si>
  <si>
    <t>BRUTTO</t>
  </si>
  <si>
    <t>NETTO</t>
  </si>
  <si>
    <t>POČET ODEHRANÝCH TURNAJŮ</t>
  </si>
  <si>
    <t>JMÉNO</t>
  </si>
  <si>
    <t>CLUB</t>
  </si>
  <si>
    <t>ČÍSLO CLUBU</t>
  </si>
  <si>
    <t xml:space="preserve">BRUTTO </t>
  </si>
  <si>
    <t>Beroun 19.4.23 CELKEM</t>
  </si>
  <si>
    <t>Kácov 2.5.23            CELKEM</t>
  </si>
  <si>
    <t>Dýšina 24.5.23 CELKEM</t>
  </si>
  <si>
    <t>Beroun 13.6.23 CELKEM</t>
  </si>
  <si>
    <t>Vinoř 29.6.23    CELKEM</t>
  </si>
  <si>
    <t>Albatros 13.7.23 CELKEM</t>
  </si>
  <si>
    <t>Konopiště - Radecký 4.8.23  CELKEM</t>
  </si>
  <si>
    <t>Karlovy Vary 10.9.23 CELKEM</t>
  </si>
  <si>
    <t>BEROUN 4.10.23  CELKEM</t>
  </si>
  <si>
    <r>
      <t>NETTO</t>
    </r>
    <r>
      <rPr>
        <sz val="8"/>
        <color rgb="FF81BA5A"/>
        <rFont val="Calibri"/>
        <family val="2"/>
        <scheme val="minor"/>
      </rPr>
      <t>2</t>
    </r>
  </si>
  <si>
    <r>
      <t>TOP 3</t>
    </r>
    <r>
      <rPr>
        <b/>
        <sz val="8"/>
        <color theme="9"/>
        <rFont val="Calibri"/>
        <family val="2"/>
        <charset val="238"/>
        <scheme val="minor"/>
      </rPr>
      <t xml:space="preserve"> (2)2</t>
    </r>
  </si>
  <si>
    <r>
      <t>TOP 3</t>
    </r>
    <r>
      <rPr>
        <b/>
        <sz val="8"/>
        <color theme="9"/>
        <rFont val="Calibri"/>
        <family val="2"/>
        <charset val="238"/>
        <scheme val="minor"/>
      </rPr>
      <t xml:space="preserve"> (2)</t>
    </r>
  </si>
  <si>
    <r>
      <t xml:space="preserve">NETTO    </t>
    </r>
    <r>
      <rPr>
        <sz val="8"/>
        <color theme="9"/>
        <rFont val="Calibri"/>
        <family val="2"/>
        <charset val="238"/>
        <scheme val="minor"/>
      </rPr>
      <t>5</t>
    </r>
  </si>
  <si>
    <r>
      <t xml:space="preserve">BRUTTO </t>
    </r>
    <r>
      <rPr>
        <sz val="8"/>
        <color theme="9"/>
        <rFont val="Calibri"/>
        <family val="2"/>
        <charset val="238"/>
        <scheme val="minor"/>
      </rPr>
      <t>7</t>
    </r>
  </si>
  <si>
    <r>
      <t xml:space="preserve">TOP 3 </t>
    </r>
    <r>
      <rPr>
        <b/>
        <sz val="8"/>
        <color theme="9"/>
        <rFont val="Calibri"/>
        <family val="2"/>
        <charset val="238"/>
        <scheme val="minor"/>
      </rPr>
      <t>(2)22</t>
    </r>
  </si>
  <si>
    <r>
      <t xml:space="preserve">NETTO    </t>
    </r>
    <r>
      <rPr>
        <sz val="8"/>
        <color theme="9"/>
        <rFont val="Calibri"/>
        <family val="2"/>
        <charset val="238"/>
        <scheme val="minor"/>
      </rPr>
      <t>8</t>
    </r>
  </si>
  <si>
    <r>
      <t xml:space="preserve">BRUTTO </t>
    </r>
    <r>
      <rPr>
        <sz val="8"/>
        <color theme="9"/>
        <rFont val="Calibri"/>
        <family val="2"/>
        <charset val="238"/>
        <scheme val="minor"/>
      </rPr>
      <t>10</t>
    </r>
  </si>
  <si>
    <r>
      <t xml:space="preserve">NETTO </t>
    </r>
    <r>
      <rPr>
        <sz val="8"/>
        <color theme="9"/>
        <rFont val="Calibri"/>
        <family val="2"/>
        <charset val="238"/>
        <scheme val="minor"/>
      </rPr>
      <t>11</t>
    </r>
  </si>
  <si>
    <r>
      <t xml:space="preserve">TOP 3 </t>
    </r>
    <r>
      <rPr>
        <b/>
        <sz val="8"/>
        <color theme="9"/>
        <rFont val="Calibri"/>
        <family val="2"/>
        <charset val="238"/>
        <scheme val="minor"/>
      </rPr>
      <t>(2)23</t>
    </r>
  </si>
  <si>
    <r>
      <t xml:space="preserve">NETTO </t>
    </r>
    <r>
      <rPr>
        <sz val="8"/>
        <color theme="9"/>
        <rFont val="Calibri"/>
        <family val="2"/>
        <charset val="238"/>
        <scheme val="minor"/>
      </rPr>
      <t>14</t>
    </r>
  </si>
  <si>
    <r>
      <t xml:space="preserve">TOP 3 </t>
    </r>
    <r>
      <rPr>
        <b/>
        <sz val="8"/>
        <color theme="9"/>
        <rFont val="Calibri"/>
        <family val="2"/>
        <charset val="238"/>
        <scheme val="minor"/>
      </rPr>
      <t>(2)24</t>
    </r>
  </si>
  <si>
    <r>
      <t xml:space="preserve">NETTO </t>
    </r>
    <r>
      <rPr>
        <sz val="8"/>
        <color theme="9"/>
        <rFont val="Calibri"/>
        <family val="2"/>
        <charset val="238"/>
        <scheme val="minor"/>
      </rPr>
      <t>17</t>
    </r>
  </si>
  <si>
    <r>
      <t xml:space="preserve">TOP 3 </t>
    </r>
    <r>
      <rPr>
        <b/>
        <sz val="8"/>
        <color theme="9"/>
        <rFont val="Calibri"/>
        <family val="2"/>
        <charset val="238"/>
        <scheme val="minor"/>
      </rPr>
      <t>(2)25</t>
    </r>
  </si>
  <si>
    <r>
      <t xml:space="preserve">NETTO </t>
    </r>
    <r>
      <rPr>
        <sz val="8"/>
        <color theme="9"/>
        <rFont val="Calibri"/>
        <family val="2"/>
        <charset val="238"/>
        <scheme val="minor"/>
      </rPr>
      <t>20</t>
    </r>
  </si>
  <si>
    <r>
      <t xml:space="preserve">TOP 3 </t>
    </r>
    <r>
      <rPr>
        <b/>
        <sz val="8"/>
        <color theme="9"/>
        <rFont val="Calibri"/>
        <family val="2"/>
        <charset val="238"/>
        <scheme val="minor"/>
      </rPr>
      <t>(2)26</t>
    </r>
  </si>
  <si>
    <r>
      <t xml:space="preserve">BRUTTO </t>
    </r>
    <r>
      <rPr>
        <sz val="8"/>
        <color theme="9"/>
        <rFont val="Calibri"/>
        <family val="2"/>
        <charset val="238"/>
        <scheme val="minor"/>
      </rPr>
      <t>22</t>
    </r>
  </si>
  <si>
    <r>
      <t xml:space="preserve">NETTO </t>
    </r>
    <r>
      <rPr>
        <sz val="8"/>
        <color theme="9"/>
        <rFont val="Calibri"/>
        <family val="2"/>
        <charset val="238"/>
        <scheme val="minor"/>
      </rPr>
      <t>23</t>
    </r>
  </si>
  <si>
    <r>
      <t xml:space="preserve">TOP        </t>
    </r>
    <r>
      <rPr>
        <b/>
        <sz val="8"/>
        <color theme="9"/>
        <rFont val="Calibri"/>
        <family val="2"/>
        <charset val="238"/>
        <scheme val="minor"/>
      </rPr>
      <t>5</t>
    </r>
    <r>
      <rPr>
        <sz val="8"/>
        <color theme="9"/>
        <rFont val="Calibri"/>
        <family val="2"/>
        <charset val="238"/>
        <scheme val="minor"/>
      </rPr>
      <t>24</t>
    </r>
  </si>
  <si>
    <r>
      <t xml:space="preserve">BRUTTO </t>
    </r>
    <r>
      <rPr>
        <sz val="8"/>
        <color theme="9"/>
        <rFont val="Calibri"/>
        <family val="2"/>
        <charset val="238"/>
        <scheme val="minor"/>
      </rPr>
      <t>13</t>
    </r>
    <r>
      <rPr>
        <sz val="8"/>
        <color theme="1"/>
        <rFont val="Calibri"/>
        <family val="2"/>
        <scheme val="minor"/>
      </rPr>
      <t xml:space="preserve">          </t>
    </r>
  </si>
  <si>
    <r>
      <rPr>
        <b/>
        <sz val="8"/>
        <color theme="0"/>
        <rFont val="Calibri"/>
        <family val="2"/>
        <scheme val="minor"/>
      </rPr>
      <t xml:space="preserve">BRUTTO </t>
    </r>
    <r>
      <rPr>
        <sz val="8"/>
        <color theme="9"/>
        <rFont val="Calibri"/>
        <family val="2"/>
        <charset val="238"/>
        <scheme val="minor"/>
      </rPr>
      <t>4</t>
    </r>
    <r>
      <rPr>
        <b/>
        <sz val="8"/>
        <color rgb="FF9CC97D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charset val="238"/>
        <scheme val="minor"/>
      </rPr>
      <t>x2</t>
    </r>
  </si>
  <si>
    <r>
      <t xml:space="preserve">BRUTTO </t>
    </r>
    <r>
      <rPr>
        <sz val="8"/>
        <color theme="9"/>
        <rFont val="Calibri"/>
        <family val="2"/>
        <charset val="238"/>
        <scheme val="minor"/>
      </rPr>
      <t>19</t>
    </r>
    <r>
      <rPr>
        <b/>
        <sz val="8"/>
        <color theme="0"/>
        <rFont val="Calibri"/>
        <family val="2"/>
        <scheme val="minor"/>
      </rPr>
      <t xml:space="preserve">    </t>
    </r>
  </si>
  <si>
    <r>
      <t xml:space="preserve">BRUTTO </t>
    </r>
    <r>
      <rPr>
        <sz val="8"/>
        <color theme="9"/>
        <rFont val="Calibri"/>
        <family val="2"/>
        <charset val="238"/>
        <scheme val="minor"/>
      </rPr>
      <t>16</t>
    </r>
    <r>
      <rPr>
        <b/>
        <sz val="8"/>
        <color theme="0"/>
        <rFont val="Calibri"/>
        <family val="2"/>
        <scheme val="minor"/>
      </rPr>
      <t xml:space="preserve">  x2</t>
    </r>
  </si>
  <si>
    <t>UMÍSTĚNÍ</t>
  </si>
  <si>
    <t>1.</t>
  </si>
  <si>
    <t>2.</t>
  </si>
  <si>
    <t>3.</t>
  </si>
  <si>
    <t>Celkem</t>
  </si>
  <si>
    <t>27 / 81 / (39)</t>
  </si>
  <si>
    <t>13 / 96 / (39)</t>
  </si>
  <si>
    <t>12 / 104 / (44)</t>
  </si>
  <si>
    <t>MUŽÁTKOVÁ Hana</t>
  </si>
  <si>
    <t>PANGC</t>
  </si>
  <si>
    <t>11 / 99 / (38)</t>
  </si>
  <si>
    <t>9 / 102 / (35)</t>
  </si>
  <si>
    <t>8 / 111 / (33)</t>
  </si>
  <si>
    <t>7 / --- / (40)</t>
  </si>
  <si>
    <t>TAFTOVA Patricie</t>
  </si>
  <si>
    <t>Golfverband</t>
  </si>
  <si>
    <t>6 / --- / (47)</t>
  </si>
  <si>
    <t>PRÁGEROVÁ Renata</t>
  </si>
  <si>
    <t>6 / 109 / (30)</t>
  </si>
  <si>
    <t>KOUTALOVÁ Zuzana</t>
  </si>
  <si>
    <t>GCKON</t>
  </si>
  <si>
    <t>5 / --- / (26)</t>
  </si>
  <si>
    <t>5 / --- / (29)</t>
  </si>
  <si>
    <t>5 / --- / (32)</t>
  </si>
  <si>
    <t>5 / --- / (33)</t>
  </si>
  <si>
    <t>STIBŮRKOVÁ Gerta</t>
  </si>
  <si>
    <t>5 / --- / (24)</t>
  </si>
  <si>
    <t>16 - 17</t>
  </si>
  <si>
    <t>SLANINOVÁ Iva</t>
  </si>
  <si>
    <t>4 / --- / (31)</t>
  </si>
  <si>
    <t>KRÁLOVÁ Eliška</t>
  </si>
  <si>
    <t>PRZGK</t>
  </si>
  <si>
    <t>4 / 134 / (45)</t>
  </si>
  <si>
    <t>JANKŮ Miroslava</t>
  </si>
  <si>
    <t>4 / 111 / (36)</t>
  </si>
  <si>
    <t>ŠAFRÁNKOVÁ Lenka</t>
  </si>
  <si>
    <t>3 / --- / (21)</t>
  </si>
  <si>
    <t>21 - 22</t>
  </si>
  <si>
    <t>CAITHAMLOVÁ Erika</t>
  </si>
  <si>
    <t>3 / --- / (37)</t>
  </si>
  <si>
    <t>3 / 117 / (38)</t>
  </si>
  <si>
    <t>2 / --- / (24)</t>
  </si>
  <si>
    <t>PALOVÁ Cornelia</t>
  </si>
  <si>
    <t>GDSAP</t>
  </si>
  <si>
    <t>1 / --- / (20)</t>
  </si>
  <si>
    <t>1 / --- / (29)</t>
  </si>
  <si>
    <t>5 NEJ VÝSLEDKŮ</t>
  </si>
  <si>
    <t>HAŠKOVÁ Libuše</t>
  </si>
  <si>
    <t>GCKVA</t>
  </si>
  <si>
    <t>14 / 97 / (37)</t>
  </si>
  <si>
    <t>11 / 102 / (35)</t>
  </si>
  <si>
    <t>10 / 100 / (32)</t>
  </si>
  <si>
    <t>ŠIMÁK Monika</t>
  </si>
  <si>
    <t>GCMST</t>
  </si>
  <si>
    <t>8 / 107 / (31)</t>
  </si>
  <si>
    <t>8 / 104 / (36)</t>
  </si>
  <si>
    <t>TRUHLÁŘOVÁ Dana</t>
  </si>
  <si>
    <t>8 / 104 / (25)</t>
  </si>
  <si>
    <t>6 / --- / (35)</t>
  </si>
  <si>
    <t>6 / 111 / (26)</t>
  </si>
  <si>
    <t>6 / 109 / (34)</t>
  </si>
  <si>
    <t>6 / 109 / (36)</t>
  </si>
  <si>
    <t>5 / --- / (25)</t>
  </si>
  <si>
    <t>HOROVÁ Michaela</t>
  </si>
  <si>
    <t>GCHOS</t>
  </si>
  <si>
    <t>4 / 112 / (33)</t>
  </si>
  <si>
    <t>3 / 115 / (36)</t>
  </si>
  <si>
    <t>HOLEČKOVÁ Michaela</t>
  </si>
  <si>
    <t>2 / --- / (29)</t>
  </si>
  <si>
    <t>JAŠKINOVÁ Jitka</t>
  </si>
  <si>
    <t>0 / --- / 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</si>
</sst>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4A453D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Calibri"/>
      <family val="2"/>
      <charset val="238"/>
      <scheme val="minor"/>
    </font>
    <font>
      <b/>
      <sz val="10"/>
      <color rgb="FF4A453D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8"/>
      <color theme="0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81BA5A"/>
      <name val="Calibri"/>
      <family val="2"/>
      <scheme val="minor"/>
    </font>
    <font>
      <b/>
      <sz val="8"/>
      <color rgb="FF9CC97D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8"/>
      <color theme="9"/>
      <name val="Calibri"/>
      <family val="2"/>
      <charset val="238"/>
      <scheme val="minor"/>
    </font>
    <font>
      <sz val="8"/>
      <color theme="9"/>
      <name val="Calibri"/>
      <family val="2"/>
      <charset val="238"/>
      <scheme val="minor"/>
    </font>
    <font>
      <b/>
      <u/>
      <sz val="10"/>
      <color theme="1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4A453D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9"/>
      <color rgb="FF0070C0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color rgb="FF4A453D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A717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787E82"/>
      </top>
      <bottom/>
      <diagonal/>
    </border>
    <border>
      <left style="thick">
        <color rgb="FFFFFFFF"/>
      </left>
      <right style="thick">
        <color rgb="FFFFFFFF"/>
      </right>
      <top style="thick">
        <color rgb="FF43484A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5575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rgb="FFFFFFFF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0" xfId="0" applyFont="1" applyFill="1" applyBorder="1"/>
    <xf numFmtId="0" fontId="6" fillId="0" borderId="0" xfId="0" applyFont="1" applyFill="1" applyBorder="1"/>
    <xf numFmtId="0" fontId="3" fillId="0" borderId="0" xfId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/>
    <xf numFmtId="0" fontId="12" fillId="2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6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vertical="top" wrapText="1"/>
    </xf>
    <xf numFmtId="0" fontId="6" fillId="2" borderId="0" xfId="0" applyFont="1" applyFill="1" applyBorder="1"/>
    <xf numFmtId="17" fontId="14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13" fillId="2" borderId="0" xfId="1" applyFont="1" applyFill="1" applyBorder="1" applyAlignment="1">
      <alignment vertical="top" wrapText="1"/>
    </xf>
    <xf numFmtId="0" fontId="7" fillId="2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8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6" fillId="0" borderId="0" xfId="0" applyFont="1" applyFill="1"/>
    <xf numFmtId="0" fontId="31" fillId="4" borderId="9" xfId="1" applyFont="1" applyFill="1" applyBorder="1" applyAlignment="1">
      <alignment vertical="top" wrapText="1"/>
    </xf>
    <xf numFmtId="0" fontId="31" fillId="4" borderId="10" xfId="1" applyFont="1" applyFill="1" applyBorder="1" applyAlignment="1">
      <alignment vertical="top" wrapText="1"/>
    </xf>
    <xf numFmtId="0" fontId="7" fillId="2" borderId="0" xfId="0" applyFont="1" applyFill="1" applyBorder="1" applyAlignment="1">
      <alignment vertical="center"/>
    </xf>
    <xf numFmtId="0" fontId="32" fillId="0" borderId="0" xfId="0" applyFont="1"/>
    <xf numFmtId="0" fontId="33" fillId="4" borderId="9" xfId="0" applyFont="1" applyFill="1" applyBorder="1" applyAlignment="1">
      <alignment horizontal="center" vertical="top" wrapText="1"/>
    </xf>
    <xf numFmtId="0" fontId="34" fillId="5" borderId="9" xfId="0" applyFont="1" applyFill="1" applyBorder="1" applyAlignment="1">
      <alignment horizontal="center" vertical="top" wrapText="1"/>
    </xf>
    <xf numFmtId="0" fontId="33" fillId="4" borderId="10" xfId="0" applyFont="1" applyFill="1" applyBorder="1" applyAlignment="1">
      <alignment horizontal="center" vertical="top" wrapText="1"/>
    </xf>
    <xf numFmtId="0" fontId="34" fillId="5" borderId="10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5" fillId="0" borderId="5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35" fillId="0" borderId="6" xfId="0" applyFont="1" applyFill="1" applyBorder="1" applyAlignment="1">
      <alignment horizontal="center" vertical="center" wrapText="1"/>
    </xf>
    <xf numFmtId="0" fontId="36" fillId="0" borderId="4" xfId="1" applyFont="1" applyFill="1" applyBorder="1" applyAlignment="1">
      <alignment vertical="top" wrapText="1"/>
    </xf>
    <xf numFmtId="0" fontId="36" fillId="0" borderId="0" xfId="1" applyFont="1" applyFill="1" applyBorder="1" applyAlignment="1">
      <alignment vertical="top" wrapText="1"/>
    </xf>
    <xf numFmtId="0" fontId="37" fillId="0" borderId="0" xfId="0" applyFont="1" applyFill="1" applyBorder="1"/>
    <xf numFmtId="0" fontId="6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30" fillId="0" borderId="5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 vertical="top" wrapText="1"/>
    </xf>
    <xf numFmtId="0" fontId="38" fillId="4" borderId="9" xfId="0" applyFont="1" applyFill="1" applyBorder="1" applyAlignment="1">
      <alignment horizontal="center" vertical="top" wrapText="1"/>
    </xf>
    <xf numFmtId="0" fontId="39" fillId="4" borderId="9" xfId="1" applyFont="1" applyFill="1" applyBorder="1" applyAlignment="1">
      <alignment vertical="top" wrapText="1"/>
    </xf>
    <xf numFmtId="0" fontId="40" fillId="5" borderId="9" xfId="0" applyFont="1" applyFill="1" applyBorder="1" applyAlignment="1">
      <alignment horizontal="center" vertical="top" wrapText="1"/>
    </xf>
    <xf numFmtId="0" fontId="38" fillId="4" borderId="1" xfId="0" applyFont="1" applyFill="1" applyBorder="1" applyAlignment="1">
      <alignment horizontal="center" vertical="top" wrapText="1"/>
    </xf>
    <xf numFmtId="0" fontId="24" fillId="0" borderId="0" xfId="0" applyFont="1"/>
    <xf numFmtId="0" fontId="38" fillId="4" borderId="0" xfId="0" applyFont="1" applyFill="1" applyBorder="1" applyAlignment="1">
      <alignment horizontal="center" vertical="top" wrapText="1"/>
    </xf>
    <xf numFmtId="0" fontId="38" fillId="4" borderId="10" xfId="0" applyFont="1" applyFill="1" applyBorder="1" applyAlignment="1">
      <alignment horizontal="center" vertical="top" wrapText="1"/>
    </xf>
    <xf numFmtId="0" fontId="39" fillId="4" borderId="10" xfId="1" applyFont="1" applyFill="1" applyBorder="1" applyAlignment="1">
      <alignment vertical="top" wrapText="1"/>
    </xf>
    <xf numFmtId="0" fontId="40" fillId="5" borderId="10" xfId="0" applyFont="1" applyFill="1" applyBorder="1" applyAlignment="1">
      <alignment horizontal="center" vertical="top" wrapText="1"/>
    </xf>
    <xf numFmtId="0" fontId="38" fillId="4" borderId="14" xfId="0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3" xfId="0" applyFont="1" applyFill="1" applyBorder="1" applyAlignment="1">
      <alignment horizontal="center" vertical="top" wrapText="1"/>
    </xf>
    <xf numFmtId="0" fontId="25" fillId="6" borderId="0" xfId="0" applyFont="1" applyFill="1" applyBorder="1" applyAlignment="1">
      <alignment horizontal="center"/>
    </xf>
    <xf numFmtId="0" fontId="25" fillId="6" borderId="5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A453D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A453D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/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A453D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A453D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rgb="FF0070C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FB9CC6-953D-4598-B7BF-B60F5955ADF9}" name="Tabulka1" displayName="Tabulka1" ref="A1:AP53" totalsRowCount="1" headerRowDxfId="86" dataDxfId="84" headerRowBorderDxfId="85">
  <autoFilter ref="A1:AP52" xr:uid="{95FB9CC6-953D-4598-B7BF-B60F5955ADF9}"/>
  <sortState xmlns:xlrd2="http://schemas.microsoft.com/office/spreadsheetml/2017/richdata2" ref="A2:AP52">
    <sortCondition descending="1" ref="AO1:AO52"/>
  </sortState>
  <tableColumns count="42">
    <tableColumn id="1" xr3:uid="{67C6330B-3416-4D46-B4D8-CBC6702CFD26}" name="JMÉNO" totalsRowLabel="Celkem" dataDxfId="83" totalsRowDxfId="41" dataCellStyle="Hypertextový odkaz"/>
    <tableColumn id="2" xr3:uid="{046CE5F2-D5C4-4B3B-AB38-E5564A7813C7}" name="CLUB" totalsRowFunction="count" dataDxfId="82" totalsRowDxfId="40"/>
    <tableColumn id="3" xr3:uid="{DEE9FCC2-9184-4146-9969-9A59D1ADAE47}" name="ČÍSLO CLUBU" dataDxfId="81" totalsRowDxfId="39"/>
    <tableColumn id="4" xr3:uid="{2FFCE774-3B42-4BA0-8928-9167829A4F56}" name="POČET ODEHRANÝCH TURNAJŮ" dataDxfId="80" totalsRowDxfId="38">
      <calculatedColumnFormula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calculatedColumnFormula>
    </tableColumn>
    <tableColumn id="5" xr3:uid="{749CB9A7-465D-44BD-A55D-D885E4EC0A1F}" name="BRUTTO " dataDxfId="79" totalsRowDxfId="37">
      <calculatedColumnFormula>_xlfn.XLOOKUP(Tabulka1[[#This Row],[ČÍSLO CLUBU]],'19.4.2023'!D:D,'19.4.2023'!G:G)</calculatedColumnFormula>
    </tableColumn>
    <tableColumn id="6" xr3:uid="{5FECC359-84D8-4BF9-8D38-C7AFFDD18BF3}" name="NETTO" dataDxfId="78" totalsRowDxfId="36">
      <calculatedColumnFormula>_xlfn.XLOOKUP(Tabulka1[[#This Row],[ČÍSLO CLUBU]],'19.4.2023'!D:D,'19.4.2023'!I:I)</calculatedColumnFormula>
    </tableColumn>
    <tableColumn id="7" xr3:uid="{DD9D4181-AA28-44BC-BB76-4BFD130ACFC8}" name="TOP 3" dataDxfId="77" totalsRowDxfId="35">
      <calculatedColumnFormula>_xlfn.XLOOKUP(Tabulka1[[#This Row],[ČÍSLO CLUBU]],'19.4.2023'!D:D,'19.4.2023'!K:K)</calculatedColumnFormula>
    </tableColumn>
    <tableColumn id="8" xr3:uid="{8FDE9885-6FE8-4334-8133-6E9C5FB6F6BE}" name="Beroun 19.4.23 CELKEM" dataDxfId="76" totalsRowDxfId="34">
      <calculatedColumnFormula>Tabulka1[[#This Row],[BRUTTO ]]+Tabulka1[[#This Row],[NETTO]]+Tabulka1[[#This Row],[TOP 3]]</calculatedColumnFormula>
    </tableColumn>
    <tableColumn id="9" xr3:uid="{2AEDD2FD-66F2-4D1A-960C-B0B8AF309F68}" name="BRUTTO" dataDxfId="75" totalsRowDxfId="33">
      <calculatedColumnFormula>_xlfn.XLOOKUP(Tabulka1[[#This Row],[ČÍSLO CLUBU]],'2.5.2023'!D:D,'2.5.2023'!G:G)</calculatedColumnFormula>
    </tableColumn>
    <tableColumn id="10" xr3:uid="{7122047D-AE0A-45CB-92F5-1CC50777BCE7}" name="NETTO2" dataDxfId="74" totalsRowDxfId="32">
      <calculatedColumnFormula>_xlfn.XLOOKUP(Tabulka1[[#This Row],[ČÍSLO CLUBU]],'2.5.2023'!D:D,'2.5.2023'!I:I)</calculatedColumnFormula>
    </tableColumn>
    <tableColumn id="11" xr3:uid="{42C7E7F6-9129-49B7-AFDD-0317907686E1}" name="TOP 3 (2)" dataDxfId="73" totalsRowDxfId="31">
      <calculatedColumnFormula>_xlfn.XLOOKUP(Tabulka1[[#This Row],[ČÍSLO CLUBU]],'2.5.2023'!D:D,'2.5.2023'!K:K)</calculatedColumnFormula>
    </tableColumn>
    <tableColumn id="12" xr3:uid="{08E4C372-B80D-4A95-A9F1-6C8E3DD0C8B9}" name="Kácov 2.5.23            CELKEM" dataDxfId="72" totalsRowDxfId="30">
      <calculatedColumnFormula>Tabulka1[[#This Row],[BRUTTO]]+Tabulka1[[#This Row],[NETTO2]]+Tabulka1[[#This Row],[TOP 3 (2)]]</calculatedColumnFormula>
    </tableColumn>
    <tableColumn id="13" xr3:uid="{1F1CC441-CAE9-4A26-99DB-8EFBEDC49787}" name="BRUTTO 4 x2" dataDxfId="71" totalsRowDxfId="29"/>
    <tableColumn id="14" xr3:uid="{62322495-8995-4FCE-8684-D6743C452A95}" name="NETTO    5" dataDxfId="70" totalsRowDxfId="28"/>
    <tableColumn id="15" xr3:uid="{04880BA9-1490-440A-B2E4-BD574D945A53}" name="TOP 3 (2)2" dataDxfId="69" totalsRowDxfId="27"/>
    <tableColumn id="16" xr3:uid="{B7873AE3-42EC-4A09-ADA6-A9F7A8F7ED62}" name="Dýšina 24.5.23 CELKEM" dataDxfId="68" totalsRowDxfId="26"/>
    <tableColumn id="17" xr3:uid="{3EFE82F1-2DB3-4A99-95D8-FC886B7EEAA1}" name="BRUTTO 7" dataDxfId="67" totalsRowDxfId="25">
      <calculatedColumnFormula>_xlfn.XLOOKUP(Tabulka1[[#This Row],[ČÍSLO CLUBU]],'13.6.2023'!D:D,'13.6.2023'!G:G)</calculatedColumnFormula>
    </tableColumn>
    <tableColumn id="18" xr3:uid="{5FDE726C-4C75-4087-9174-2197F7E24EE9}" name="NETTO    8" dataDxfId="66" totalsRowDxfId="24">
      <calculatedColumnFormula>_xlfn.XLOOKUP(Tabulka1[[#This Row],[ČÍSLO CLUBU]],'13.6.2023'!D:D,'13.6.2023'!I:I)</calculatedColumnFormula>
    </tableColumn>
    <tableColumn id="19" xr3:uid="{668EC43B-DDE3-4C8D-9A23-BF30F7EE6F7F}" name="TOP 3 (2)22" dataDxfId="65" totalsRowDxfId="23">
      <calculatedColumnFormula>_xlfn.XLOOKUP(Tabulka1[[#This Row],[ČÍSLO CLUBU]],'13.6.2023'!D:D,'13.6.2023'!K:K)</calculatedColumnFormula>
    </tableColumn>
    <tableColumn id="20" xr3:uid="{4BA16081-EC0A-469C-807E-F6DFCCEC560A}" name="Beroun 13.6.23 CELKEM" dataDxfId="64" totalsRowDxfId="22">
      <calculatedColumnFormula>Tabulka1[[#This Row],[BRUTTO 7]]+Tabulka1[[#This Row],[NETTO    8]]+Tabulka1[[#This Row],[TOP 3 (2)22]]</calculatedColumnFormula>
    </tableColumn>
    <tableColumn id="21" xr3:uid="{B46BFD88-C943-44B3-9EC3-94331788CB10}" name="BRUTTO 10" dataDxfId="63" totalsRowDxfId="21">
      <calculatedColumnFormula>_xlfn.XLOOKUP(Tabulka1[[#This Row],[ČÍSLO CLUBU]],'29.6.2023'!D:D,'29.6.2023'!G:G)</calculatedColumnFormula>
    </tableColumn>
    <tableColumn id="22" xr3:uid="{BA92B5EA-9078-43CC-A8DB-8524D8E1530C}" name="NETTO 11" dataDxfId="62" totalsRowDxfId="20">
      <calculatedColumnFormula>_xlfn.XLOOKUP(Tabulka1[[#This Row],[ČÍSLO CLUBU]],'29.6.2023'!D:D,'29.6.2023'!I:I)</calculatedColumnFormula>
    </tableColumn>
    <tableColumn id="23" xr3:uid="{E49D01E9-2F32-4EBB-A769-B402C55A74DE}" name="TOP 3 (2)23" dataDxfId="61" totalsRowDxfId="19">
      <calculatedColumnFormula>_xlfn.XLOOKUP(Tabulka1[[#This Row],[ČÍSLO CLUBU]],'29.6.2023'!D:D,'29.6.2023'!K:K)</calculatedColumnFormula>
    </tableColumn>
    <tableColumn id="24" xr3:uid="{7C61E946-556B-443C-9079-DBD8E25D2B58}" name="Vinoř 29.6.23    CELKEM" dataDxfId="60" totalsRowDxfId="18">
      <calculatedColumnFormula>Tabulka1[[#This Row],[BRUTTO 10]]+Tabulka1[[#This Row],[NETTO 11]]+Tabulka1[[#This Row],[TOP 3 (2)23]]</calculatedColumnFormula>
    </tableColumn>
    <tableColumn id="25" xr3:uid="{46DF6DE7-2EF4-465B-9D12-1AB577997061}" name="BRUTTO 13          " dataDxfId="59" totalsRowDxfId="17">
      <calculatedColumnFormula>_xlfn.XLOOKUP(Tabulka1[[#This Row],[ČÍSLO CLUBU]],'13.7.2023'!D:D,'13.7.2023'!G:G)</calculatedColumnFormula>
    </tableColumn>
    <tableColumn id="26" xr3:uid="{600B94DF-1C62-4E13-A309-9694A8E4F7A9}" name="NETTO 14" dataDxfId="58" totalsRowDxfId="16">
      <calculatedColumnFormula>_xlfn.XLOOKUP(Tabulka1[[#This Row],[ČÍSLO CLUBU]],'13.7.2023'!D:D,'13.7.2023'!I:I)</calculatedColumnFormula>
    </tableColumn>
    <tableColumn id="27" xr3:uid="{9AC632E0-904F-4D3D-A0AA-31A83A8F3E91}" name="TOP 3 (2)24" dataDxfId="57" totalsRowDxfId="15">
      <calculatedColumnFormula>_xlfn.XLOOKUP(Tabulka1[[#This Row],[ČÍSLO CLUBU]],'13.7.2023'!D:D,'13.7.2023'!K:K)</calculatedColumnFormula>
    </tableColumn>
    <tableColumn id="28" xr3:uid="{B5C8875E-9D70-4D2B-9DB8-A2368C112525}" name="Albatros 13.7.23 CELKEM" dataDxfId="56" totalsRowDxfId="14">
      <calculatedColumnFormula>Tabulka1[[#This Row],[BRUTTO 13          ]]+Tabulka1[[#This Row],[NETTO 14]]+Tabulka1[[#This Row],[TOP 3 (2)24]]</calculatedColumnFormula>
    </tableColumn>
    <tableColumn id="29" xr3:uid="{CFBD1595-86D8-4138-8736-862F9F409BF4}" name="BRUTTO 16  x2" dataDxfId="55" totalsRowDxfId="13"/>
    <tableColumn id="30" xr3:uid="{7C09D573-A263-4B4A-B65F-E4752DCF2EEF}" name="NETTO 17" dataDxfId="54" totalsRowDxfId="12"/>
    <tableColumn id="31" xr3:uid="{6F0D172B-6F12-414F-9DC0-9A0520A63911}" name="TOP 3 (2)25" dataDxfId="53" totalsRowDxfId="11"/>
    <tableColumn id="32" xr3:uid="{7B0BDAA8-024A-4B76-9E3F-8F967C94CA4E}" name="Konopiště - Radecký 4.8.23  CELKEM" dataDxfId="52" totalsRowDxfId="10"/>
    <tableColumn id="33" xr3:uid="{8AEF323C-6B29-4F79-950B-6DB252677848}" name="BRUTTO 19    " dataDxfId="51" totalsRowDxfId="9"/>
    <tableColumn id="34" xr3:uid="{C248FBE9-9B52-40F2-9987-F1BB3EAB732E}" name="NETTO 20" dataDxfId="50" totalsRowDxfId="8"/>
    <tableColumn id="35" xr3:uid="{43C4B24F-3F47-49B2-B47C-B1A926157885}" name="TOP 3 (2)26" dataDxfId="49" totalsRowDxfId="7"/>
    <tableColumn id="36" xr3:uid="{78DE675F-20D4-45B8-9944-A0F2961523F5}" name="Karlovy Vary 10.9.23 CELKEM" dataDxfId="48" totalsRowDxfId="6"/>
    <tableColumn id="37" xr3:uid="{A904CD4F-1F3C-45B4-9149-EE07EB00C5A5}" name="BRUTTO 22" dataDxfId="47" totalsRowDxfId="5"/>
    <tableColumn id="38" xr3:uid="{12094149-2098-4972-B2A2-5A23C1314956}" name="NETTO 23" dataDxfId="46" totalsRowDxfId="4"/>
    <tableColumn id="39" xr3:uid="{E58A36C3-D9A7-4E18-ADD8-8384651A2270}" name="TOP        524" dataDxfId="45" totalsRowDxfId="3"/>
    <tableColumn id="40" xr3:uid="{45B09BED-D306-4D0E-B981-72DF3F4EDA95}" name="BEROUN 4.10.23  CELKEM" dataDxfId="44" totalsRowDxfId="2"/>
    <tableColumn id="41" xr3:uid="{6A512309-F4DC-459D-B926-829209D9E2A6}" name="5 NEJ VÝSLEDKŮ" dataDxfId="42" totalsRowDxfId="1">
      <calculatedColumnFormula>Tabulka1[[#This Row],[Konopiště - Radecký 4.8.23  CELKEM]]+Tabulka1[[#This Row],[Vinoř 29.6.23    CELKEM]]+Tabulka1[[#This Row],[Beroun 13.6.23 CELKEM]]+Tabulka1[[#This Row],[Dýšina 24.5.23 CELKEM]]+Tabulka1[[#This Row],[Kácov 2.5.23            CELKEM]]</calculatedColumnFormula>
    </tableColumn>
    <tableColumn id="42" xr3:uid="{9FC0972F-8818-4145-A28F-2BB6A90E6D0C}" name="UMÍSTĚNÍ" dataDxfId="43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gf.cz/cz/turnaje/turnaje-vyhledavani/turnaj/vysledkova-listina-hrace?id=802376971&amp;categoryId=802376992&amp;golferId=89954335" TargetMode="External"/><Relationship Id="rId18" Type="http://schemas.openxmlformats.org/officeDocument/2006/relationships/hyperlink" Target="https://www.cgf.cz/cz/turnaje/turnaje-vyhledavani/turnaj/vysledkova-listina-hrace?id=802376971&amp;categoryId=802376992&amp;golferId=724880083" TargetMode="External"/><Relationship Id="rId26" Type="http://schemas.openxmlformats.org/officeDocument/2006/relationships/hyperlink" Target="https://www.cgf.cz/cz/turnaje/turnaje-vyhledavani/turnaj/vysledkova-listina-hrace?id=828970253&amp;categoryId=828970276&amp;golferId=387405207" TargetMode="External"/><Relationship Id="rId39" Type="http://schemas.openxmlformats.org/officeDocument/2006/relationships/hyperlink" Target="https://www.cgf.cz/cz/turnaje/turnaje-vyhledavani/turnaj/vysledkova-listina-hrace?id=845796897&amp;categoryId=845796915&amp;golferId=99173251" TargetMode="External"/><Relationship Id="rId21" Type="http://schemas.openxmlformats.org/officeDocument/2006/relationships/hyperlink" Target="https://www.cgf.cz/cz/turnaje/turnaje-vyhledavani/turnaj/vysledkova-listina-hrace?id=803204108&amp;categoryId=803204121&amp;golferId=450873628" TargetMode="External"/><Relationship Id="rId34" Type="http://schemas.openxmlformats.org/officeDocument/2006/relationships/hyperlink" Target="https://www.cgf.cz/cz/turnaje/turnaje-vyhledavani/turnaj/vysledkova-listina-hrace?id=845796897&amp;categoryId=845796915&amp;golferId=31098406" TargetMode="External"/><Relationship Id="rId42" Type="http://schemas.openxmlformats.org/officeDocument/2006/relationships/hyperlink" Target="https://www.cgf.cz/cz/turnaje/turnaje-vyhledavani/turnaj/vysledkova-listina-hrace?id=845772057&amp;categoryId=845772070&amp;golferId=866904791" TargetMode="External"/><Relationship Id="rId47" Type="http://schemas.openxmlformats.org/officeDocument/2006/relationships/hyperlink" Target="https://www.cgf.cz/cz/turnaje/turnaje-vyhledavani/turnaj/vysledkova-listina-hrace?id=845772057&amp;categoryId=845772070&amp;golferId=484665841" TargetMode="External"/><Relationship Id="rId50" Type="http://schemas.openxmlformats.org/officeDocument/2006/relationships/hyperlink" Target="https://www.cgf.cz/cz/turnaje/turnaje-vyhledavani/turnaj/vysledkova-listina-hrace?id=845772057&amp;categoryId=845772070&amp;golferId=357552225" TargetMode="External"/><Relationship Id="rId7" Type="http://schemas.openxmlformats.org/officeDocument/2006/relationships/hyperlink" Target="https://www.cgf.cz/cz/turnaje/turnaje-vyhledavani/turnaj/vysledkova-listina-hrace?id=802376971&amp;categoryId=802376992&amp;golferId=23162314" TargetMode="External"/><Relationship Id="rId2" Type="http://schemas.openxmlformats.org/officeDocument/2006/relationships/hyperlink" Target="https://www.cgf.cz/cz/turnaje/turnaje-vyhledavani/turnaj/vysledkova-listina-hrace?id=802376971&amp;categoryId=802376992&amp;golferId=93542009" TargetMode="External"/><Relationship Id="rId16" Type="http://schemas.openxmlformats.org/officeDocument/2006/relationships/hyperlink" Target="https://www.cgf.cz/cz/turnaje/turnaje-vyhledavani/turnaj/vysledkova-listina-hrace?id=802376971&amp;categoryId=802376992&amp;golferId=36070267" TargetMode="External"/><Relationship Id="rId29" Type="http://schemas.openxmlformats.org/officeDocument/2006/relationships/hyperlink" Target="https://www.cgf.cz/cz/turnaje/turnaje-vyhledavani/turnaj/vysledkova-listina-hrace?id=809026624&amp;categoryId=809029788&amp;golferId=412032444" TargetMode="External"/><Relationship Id="rId11" Type="http://schemas.openxmlformats.org/officeDocument/2006/relationships/hyperlink" Target="https://www.cgf.cz/cz/turnaje/turnaje-vyhledavani/turnaj/vysledkova-listina-hrace?id=802376971&amp;categoryId=802376992&amp;golferId=99622157" TargetMode="External"/><Relationship Id="rId24" Type="http://schemas.openxmlformats.org/officeDocument/2006/relationships/hyperlink" Target="https://www.cgf.cz/cz/turnaje/turnaje-vyhledavani/turnaj/vysledkova-listina-hrace?id=828970253&amp;categoryId=828970276&amp;golferId=305599482" TargetMode="External"/><Relationship Id="rId32" Type="http://schemas.openxmlformats.org/officeDocument/2006/relationships/hyperlink" Target="https://www.cgf.cz/cz/turnaje/turnaje-vyhledavani/turnaj/vysledkova-listina-hrace?id=845796897&amp;categoryId=845796915&amp;golferId=857522369" TargetMode="External"/><Relationship Id="rId37" Type="http://schemas.openxmlformats.org/officeDocument/2006/relationships/hyperlink" Target="https://www.cgf.cz/cz/turnaje/turnaje-vyhledavani/turnaj/vysledkova-listina-hrace?id=845796897&amp;categoryId=845796915&amp;golferId=5744430" TargetMode="External"/><Relationship Id="rId40" Type="http://schemas.openxmlformats.org/officeDocument/2006/relationships/hyperlink" Target="https://www.cgf.cz/cz/turnaje/turnaje-vyhledavani/turnaj/vysledkova-listina-hrace?id=845796897&amp;categoryId=845796915&amp;golferId=511568672" TargetMode="External"/><Relationship Id="rId45" Type="http://schemas.openxmlformats.org/officeDocument/2006/relationships/hyperlink" Target="https://www.cgf.cz/cz/turnaje/turnaje-vyhledavani/turnaj/vysledkova-listina-hrace?id=845772057&amp;categoryId=845772070&amp;golferId=33950224" TargetMode="External"/><Relationship Id="rId53" Type="http://schemas.openxmlformats.org/officeDocument/2006/relationships/table" Target="../tables/table1.xml"/><Relationship Id="rId5" Type="http://schemas.openxmlformats.org/officeDocument/2006/relationships/hyperlink" Target="https://www.cgf.cz/cz/turnaje/turnaje-vyhledavani/turnaj/vysledkova-listina-hrace?id=802376971&amp;categoryId=802376992&amp;golferId=87131445" TargetMode="External"/><Relationship Id="rId10" Type="http://schemas.openxmlformats.org/officeDocument/2006/relationships/hyperlink" Target="https://www.cgf.cz/cz/turnaje/turnaje-vyhledavani/turnaj/vysledkova-listina-hrace?id=802376971&amp;categoryId=802376992&amp;golferId=51780206" TargetMode="External"/><Relationship Id="rId19" Type="http://schemas.openxmlformats.org/officeDocument/2006/relationships/hyperlink" Target="https://www.cgf.cz/cz/turnaje/turnaje-vyhledavani/turnaj/vysledkova-listina-hrace?id=802926135&amp;categoryId=804899236&amp;golferId=12448810" TargetMode="External"/><Relationship Id="rId31" Type="http://schemas.openxmlformats.org/officeDocument/2006/relationships/hyperlink" Target="https://www.cgf.cz/cz/turnaje/turnaje-vyhledavani/turnaj/vysledkova-listina-hrace?id=845796897&amp;categoryId=845796915&amp;golferId=99619854" TargetMode="External"/><Relationship Id="rId44" Type="http://schemas.openxmlformats.org/officeDocument/2006/relationships/hyperlink" Target="https://www.cgf.cz/cz/turnaje/turnaje-vyhledavani/turnaj/vysledkova-listina-hrace?id=845772057&amp;categoryId=845772070&amp;golferId=2596076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www.cgf.cz/cz/turnaje/turnaje-vyhledavani/turnaj/vysledkova-listina-hrace?id=802376971&amp;categoryId=802376992&amp;golferId=26446486" TargetMode="External"/><Relationship Id="rId9" Type="http://schemas.openxmlformats.org/officeDocument/2006/relationships/hyperlink" Target="https://www.cgf.cz/cz/turnaje/turnaje-vyhledavani/turnaj/vysledkova-listina-hrace?id=802376971&amp;categoryId=802376992&amp;golferId=47573731" TargetMode="External"/><Relationship Id="rId14" Type="http://schemas.openxmlformats.org/officeDocument/2006/relationships/hyperlink" Target="https://www.cgf.cz/cz/turnaje/turnaje-vyhledavani/turnaj/vysledkova-listina-hrace?id=802376971&amp;categoryId=802376992&amp;golferId=616582762" TargetMode="External"/><Relationship Id="rId22" Type="http://schemas.openxmlformats.org/officeDocument/2006/relationships/hyperlink" Target="https://www.cgf.cz/cz/turnaje/turnaje-vyhledavani/turnaj/vysledkova-listina-hrace?id=803204108&amp;categoryId=803204121&amp;golferId=620943079" TargetMode="External"/><Relationship Id="rId27" Type="http://schemas.openxmlformats.org/officeDocument/2006/relationships/hyperlink" Target="https://www.cgf.cz/cz/turnaje/turnaje-vyhledavani/turnaj/vysledkova-listina-hrace?id=828970253&amp;categoryId=828970276&amp;golferId=88649141" TargetMode="External"/><Relationship Id="rId30" Type="http://schemas.openxmlformats.org/officeDocument/2006/relationships/hyperlink" Target="https://www.cgf.cz/cz/turnaje/turnaje-vyhledavani/turnaj/vysledkova-listina-hrace?id=809026624&amp;categoryId=809029788&amp;golferId=613326617" TargetMode="External"/><Relationship Id="rId35" Type="http://schemas.openxmlformats.org/officeDocument/2006/relationships/hyperlink" Target="https://www.cgf.cz/cz/turnaje/turnaje-vyhledavani/turnaj/vysledkova-listina-hrace?id=845796897&amp;categoryId=845796915&amp;golferId=389241964" TargetMode="External"/><Relationship Id="rId43" Type="http://schemas.openxmlformats.org/officeDocument/2006/relationships/hyperlink" Target="https://www.cgf.cz/cz/turnaje/turnaje-vyhledavani/turnaj/vysledkova-listina-hrace?id=845772057&amp;categoryId=845772070&amp;golferId=86177829" TargetMode="External"/><Relationship Id="rId48" Type="http://schemas.openxmlformats.org/officeDocument/2006/relationships/hyperlink" Target="https://www.cgf.cz/cz/turnaje/turnaje-vyhledavani/turnaj/vysledkova-listina-hrace?id=845772057&amp;categoryId=845772070&amp;golferId=5256034" TargetMode="External"/><Relationship Id="rId8" Type="http://schemas.openxmlformats.org/officeDocument/2006/relationships/hyperlink" Target="https://www.cgf.cz/cz/turnaje/turnaje-vyhledavani/turnaj/vysledkova-listina-hrace?id=802376971&amp;categoryId=802376992&amp;golferId=409047005" TargetMode="External"/><Relationship Id="rId51" Type="http://schemas.openxmlformats.org/officeDocument/2006/relationships/hyperlink" Target="https://www.cgf.cz/cz/turnaje/turnaje-vyhledavani/turnaj/vysledkova-listina-hrace?id=845772057&amp;categoryId=845772070&amp;golferId=4034265" TargetMode="External"/><Relationship Id="rId3" Type="http://schemas.openxmlformats.org/officeDocument/2006/relationships/hyperlink" Target="https://www.cgf.cz/cz/turnaje/turnaje-vyhledavani/turnaj/vysledkova-listina-hrace?id=802376971&amp;categoryId=802376992&amp;golferId=35616017" TargetMode="External"/><Relationship Id="rId12" Type="http://schemas.openxmlformats.org/officeDocument/2006/relationships/hyperlink" Target="https://www.cgf.cz/cz/turnaje/turnaje-vyhledavani/turnaj/vysledkova-listina-hrace?id=802376971&amp;categoryId=802376992&amp;golferId=38051598" TargetMode="External"/><Relationship Id="rId17" Type="http://schemas.openxmlformats.org/officeDocument/2006/relationships/hyperlink" Target="https://www.cgf.cz/cz/turnaje/turnaje-vyhledavani/turnaj/vysledkova-listina-hrace?id=802376971&amp;categoryId=802376992&amp;golferId=689095687" TargetMode="External"/><Relationship Id="rId25" Type="http://schemas.openxmlformats.org/officeDocument/2006/relationships/hyperlink" Target="https://www.cgf.cz/cz/turnaje/turnaje-vyhledavani/turnaj/vysledkova-listina-hrace?id=828970253&amp;categoryId=828970276&amp;golferId=47007496" TargetMode="External"/><Relationship Id="rId33" Type="http://schemas.openxmlformats.org/officeDocument/2006/relationships/hyperlink" Target="https://www.cgf.cz/cz/turnaje/turnaje-vyhledavani/turnaj/vysledkova-listina-hrace?id=845796897&amp;categoryId=845796915&amp;golferId=379347889" TargetMode="External"/><Relationship Id="rId38" Type="http://schemas.openxmlformats.org/officeDocument/2006/relationships/hyperlink" Target="https://www.cgf.cz/cz/turnaje/turnaje-vyhledavani/turnaj/vysledkova-listina-hrace?id=845796897&amp;categoryId=845796915&amp;golferId=53098059" TargetMode="External"/><Relationship Id="rId46" Type="http://schemas.openxmlformats.org/officeDocument/2006/relationships/hyperlink" Target="https://www.cgf.cz/cz/turnaje/turnaje-vyhledavani/turnaj/vysledkova-listina-hrace?id=845772057&amp;categoryId=845772070&amp;golferId=89236137" TargetMode="External"/><Relationship Id="rId20" Type="http://schemas.openxmlformats.org/officeDocument/2006/relationships/hyperlink" Target="https://www.cgf.cz/cz/turnaje/turnaje-vyhledavani/turnaj/vysledkova-listina-hrace?id=802926135&amp;categoryId=804899236&amp;golferId=2743958" TargetMode="External"/><Relationship Id="rId41" Type="http://schemas.openxmlformats.org/officeDocument/2006/relationships/hyperlink" Target="https://www.cgf.cz/cz/turnaje/turnaje-vyhledavani/turnaj/vysledkova-listina-hrace?id=845772057&amp;categoryId=845772070&amp;golferId=358710620" TargetMode="External"/><Relationship Id="rId1" Type="http://schemas.openxmlformats.org/officeDocument/2006/relationships/hyperlink" Target="https://www.cgf.cz/cz/turnaje/turnaje-vyhledavani/turnaj/vysledkova-listina-hrace?id=802376971&amp;categoryId=802376992&amp;golferId=98133543" TargetMode="External"/><Relationship Id="rId6" Type="http://schemas.openxmlformats.org/officeDocument/2006/relationships/hyperlink" Target="https://www.cgf.cz/cz/turnaje/turnaje-vyhledavani/turnaj/vysledkova-listina-hrace?id=802376971&amp;categoryId=802376992&amp;golferId=11204552" TargetMode="External"/><Relationship Id="rId15" Type="http://schemas.openxmlformats.org/officeDocument/2006/relationships/hyperlink" Target="https://www.cgf.cz/cz/turnaje/turnaje-vyhledavani/turnaj/vysledkova-listina-hrace?id=802376971&amp;categoryId=802376992&amp;golferId=114011479" TargetMode="External"/><Relationship Id="rId23" Type="http://schemas.openxmlformats.org/officeDocument/2006/relationships/hyperlink" Target="https://www.cgf.cz/cz/turnaje/turnaje-vyhledavani/turnaj/vysledkova-listina-hrace?id=803204108&amp;categoryId=803204121&amp;golferId=40164011" TargetMode="External"/><Relationship Id="rId28" Type="http://schemas.openxmlformats.org/officeDocument/2006/relationships/hyperlink" Target="https://www.cgf.cz/cz/turnaje/turnaje-vyhledavani/turnaj/vysledkova-listina-hrace?id=809026624&amp;categoryId=809029788&amp;golferId=13645391" TargetMode="External"/><Relationship Id="rId36" Type="http://schemas.openxmlformats.org/officeDocument/2006/relationships/hyperlink" Target="https://www.cgf.cz/cz/turnaje/turnaje-vyhledavani/turnaj/vysledkova-listina-hrace?id=845796897&amp;categoryId=845796915&amp;golferId=529694318" TargetMode="External"/><Relationship Id="rId49" Type="http://schemas.openxmlformats.org/officeDocument/2006/relationships/hyperlink" Target="https://www.cgf.cz/cz/turnaje/turnaje-vyhledavani/turnaj/vysledkova-listina-hrace?id=845772057&amp;categoryId=845772070&amp;golferId=20562717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gf.cz/cz/turnaje/turnaje-vyhledavani/turnaj/vysledkova-listina-hrace?id=802376971&amp;categoryId=802376992&amp;golferId=23162314" TargetMode="External"/><Relationship Id="rId13" Type="http://schemas.openxmlformats.org/officeDocument/2006/relationships/hyperlink" Target="https://www.cgf.cz/cz/turnaje/turnaje-vyhledavani/turnaj/vysledkova-listina-hrace?id=802376971&amp;categoryId=802376992&amp;golferId=38051598" TargetMode="External"/><Relationship Id="rId18" Type="http://schemas.openxmlformats.org/officeDocument/2006/relationships/hyperlink" Target="https://www.cgf.cz/cz/turnaje/turnaje-vyhledavani/turnaj/vysledkova-listina-hrace?id=802376971&amp;categoryId=802376992&amp;golferId=689095687" TargetMode="External"/><Relationship Id="rId3" Type="http://schemas.openxmlformats.org/officeDocument/2006/relationships/hyperlink" Target="https://www.cgf.cz/cz/turnaje/turnaje-vyhledavani/turnaj/vysledkova-listina-hrace?id=802376971&amp;categoryId=802376992&amp;golferId=93542009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s://www.cgf.cz/cz/turnaje/turnaje-vyhledavani/turnaj/vysledkova-listina-hrace?id=802376971&amp;categoryId=802376992&amp;golferId=11204552" TargetMode="External"/><Relationship Id="rId12" Type="http://schemas.openxmlformats.org/officeDocument/2006/relationships/hyperlink" Target="https://www.cgf.cz/cz/turnaje/turnaje-vyhledavani/turnaj/vysledkova-listina-hrace?id=802376971&amp;categoryId=802376992&amp;golferId=99622157" TargetMode="External"/><Relationship Id="rId17" Type="http://schemas.openxmlformats.org/officeDocument/2006/relationships/hyperlink" Target="https://www.cgf.cz/cz/turnaje/turnaje-vyhledavani/turnaj/vysledkova-listina-hrace?id=802376971&amp;categoryId=802376992&amp;golferId=36070267" TargetMode="External"/><Relationship Id="rId2" Type="http://schemas.openxmlformats.org/officeDocument/2006/relationships/hyperlink" Target="https://www.cgf.cz/cz/turnaje/turnaje-vyhledavani/turnaj/vysledkova-listina-hrace?id=802376971&amp;categoryId=802376992&amp;golferId=98133543" TargetMode="External"/><Relationship Id="rId16" Type="http://schemas.openxmlformats.org/officeDocument/2006/relationships/hyperlink" Target="https://www.cgf.cz/cz/turnaje/turnaje-vyhledavani/turnaj/vysledkova-listina-hrace?id=802376971&amp;categoryId=802376992&amp;golferId=114011479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www.cgf.cz/cz/turnaje/turnaje-vyhledavani/turnaj/vysledkova-listina-hrace?id=802376971&amp;categoryId=802376992&amp;golferId=99619854" TargetMode="External"/><Relationship Id="rId6" Type="http://schemas.openxmlformats.org/officeDocument/2006/relationships/hyperlink" Target="https://www.cgf.cz/cz/turnaje/turnaje-vyhledavani/turnaj/vysledkova-listina-hrace?id=802376971&amp;categoryId=802376992&amp;golferId=87131445" TargetMode="External"/><Relationship Id="rId11" Type="http://schemas.openxmlformats.org/officeDocument/2006/relationships/hyperlink" Target="https://www.cgf.cz/cz/turnaje/turnaje-vyhledavani/turnaj/vysledkova-listina-hrace?id=802376971&amp;categoryId=802376992&amp;golferId=51780206" TargetMode="External"/><Relationship Id="rId5" Type="http://schemas.openxmlformats.org/officeDocument/2006/relationships/hyperlink" Target="https://www.cgf.cz/cz/turnaje/turnaje-vyhledavani/turnaj/vysledkova-listina-hrace?id=802376971&amp;categoryId=802376992&amp;golferId=26446486" TargetMode="External"/><Relationship Id="rId15" Type="http://schemas.openxmlformats.org/officeDocument/2006/relationships/hyperlink" Target="https://www.cgf.cz/cz/turnaje/turnaje-vyhledavani/turnaj/vysledkova-listina-hrace?id=802376971&amp;categoryId=802376992&amp;golferId=616582762" TargetMode="External"/><Relationship Id="rId10" Type="http://schemas.openxmlformats.org/officeDocument/2006/relationships/hyperlink" Target="https://www.cgf.cz/cz/turnaje/turnaje-vyhledavani/turnaj/vysledkova-listina-hrace?id=802376971&amp;categoryId=802376992&amp;golferId=47573731" TargetMode="External"/><Relationship Id="rId19" Type="http://schemas.openxmlformats.org/officeDocument/2006/relationships/hyperlink" Target="https://www.cgf.cz/cz/turnaje/turnaje-vyhledavani/turnaj/vysledkova-listina-hrace?id=802376971&amp;categoryId=802376992&amp;golferId=724880083" TargetMode="External"/><Relationship Id="rId4" Type="http://schemas.openxmlformats.org/officeDocument/2006/relationships/hyperlink" Target="https://www.cgf.cz/cz/turnaje/turnaje-vyhledavani/turnaj/vysledkova-listina-hrace?id=802376971&amp;categoryId=802376992&amp;golferId=35616017" TargetMode="External"/><Relationship Id="rId9" Type="http://schemas.openxmlformats.org/officeDocument/2006/relationships/hyperlink" Target="https://www.cgf.cz/cz/turnaje/turnaje-vyhledavani/turnaj/vysledkova-listina-hrace?id=802376971&amp;categoryId=802376992&amp;golferId=409047005" TargetMode="External"/><Relationship Id="rId14" Type="http://schemas.openxmlformats.org/officeDocument/2006/relationships/hyperlink" Target="https://www.cgf.cz/cz/turnaje/turnaje-vyhledavani/turnaj/vysledkova-listina-hrace?id=802376971&amp;categoryId=802376992&amp;golferId=89954335" TargetMode="External"/><Relationship Id="rId2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gf.cz/cz/turnaje/turnaje-vyhledavani/turnaj/vysledkova-listina-hrace?id=802926135&amp;categoryId=804899236&amp;golferId=2743958" TargetMode="External"/><Relationship Id="rId3" Type="http://schemas.openxmlformats.org/officeDocument/2006/relationships/hyperlink" Target="https://www.cgf.cz/cz/turnaje/turnaje-vyhledavani/turnaj/vysledkova-listina-hrace?id=802926135&amp;categoryId=804899236&amp;golferId=51780206" TargetMode="External"/><Relationship Id="rId7" Type="http://schemas.openxmlformats.org/officeDocument/2006/relationships/hyperlink" Target="https://www.cgf.cz/cz/turnaje/turnaje-vyhledavani/turnaj/vysledkova-listina-hrace?id=802926135&amp;categoryId=804899236&amp;golferId=47573731" TargetMode="External"/><Relationship Id="rId2" Type="http://schemas.openxmlformats.org/officeDocument/2006/relationships/hyperlink" Target="https://www.cgf.cz/cz/turnaje/turnaje-vyhledavani/turnaj/vysledkova-listina-hrace?id=802926135&amp;categoryId=804899236&amp;golferId=87131445" TargetMode="External"/><Relationship Id="rId1" Type="http://schemas.openxmlformats.org/officeDocument/2006/relationships/hyperlink" Target="https://www.cgf.cz/cz/turnaje/turnaje-vyhledavani/turnaj/vysledkova-listina-hrace?id=802926135&amp;categoryId=804899236&amp;golferId=99619854" TargetMode="External"/><Relationship Id="rId6" Type="http://schemas.openxmlformats.org/officeDocument/2006/relationships/hyperlink" Target="https://www.cgf.cz/cz/turnaje/turnaje-vyhledavani/turnaj/vysledkova-listina-hrace?id=802926135&amp;categoryId=804899236&amp;golferId=38051598" TargetMode="External"/><Relationship Id="rId5" Type="http://schemas.openxmlformats.org/officeDocument/2006/relationships/hyperlink" Target="https://www.cgf.cz/cz/turnaje/turnaje-vyhledavani/turnaj/vysledkova-listina-hrace?id=802926135&amp;categoryId=804899236&amp;golferId=12448810" TargetMode="External"/><Relationship Id="rId10" Type="http://schemas.openxmlformats.org/officeDocument/2006/relationships/comments" Target="../comments2.xml"/><Relationship Id="rId4" Type="http://schemas.openxmlformats.org/officeDocument/2006/relationships/hyperlink" Target="https://www.cgf.cz/cz/turnaje/turnaje-vyhledavani/turnaj/vysledkova-listina-hrace?id=802926135&amp;categoryId=804899236&amp;golferId=26446486" TargetMode="External"/><Relationship Id="rId9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gf.cz/cz/turnaje/turnaje-vyhledavani/turnaj/vysledkova-listina-hrace?id=803204108&amp;categoryId=803204121&amp;golferId=51780206" TargetMode="External"/><Relationship Id="rId13" Type="http://schemas.openxmlformats.org/officeDocument/2006/relationships/hyperlink" Target="https://www.cgf.cz/cz/turnaje/turnaje-vyhledavani/turnaj/vysledkova-listina-hrace?id=803204108&amp;categoryId=803204121&amp;golferId=2743958" TargetMode="External"/><Relationship Id="rId3" Type="http://schemas.openxmlformats.org/officeDocument/2006/relationships/hyperlink" Target="https://www.cgf.cz/cz/turnaje/turnaje-vyhledavani/turnaj/vysledkova-listina-hrace?id=803204108&amp;categoryId=803204121&amp;golferId=620943079" TargetMode="External"/><Relationship Id="rId7" Type="http://schemas.openxmlformats.org/officeDocument/2006/relationships/hyperlink" Target="https://www.cgf.cz/cz/turnaje/turnaje-vyhledavani/turnaj/vysledkova-listina-hrace?id=803204108&amp;categoryId=803204121&amp;golferId=11204552" TargetMode="External"/><Relationship Id="rId12" Type="http://schemas.openxmlformats.org/officeDocument/2006/relationships/hyperlink" Target="https://www.cgf.cz/cz/turnaje/turnaje-vyhledavani/turnaj/vysledkova-listina-hrace?id=803204108&amp;categoryId=803204121&amp;golferId=724880083" TargetMode="External"/><Relationship Id="rId2" Type="http://schemas.openxmlformats.org/officeDocument/2006/relationships/hyperlink" Target="https://www.cgf.cz/cz/turnaje/turnaje-vyhledavani/turnaj/vysledkova-listina-hrace?id=803204108&amp;categoryId=803204121&amp;golferId=99619854" TargetMode="External"/><Relationship Id="rId1" Type="http://schemas.openxmlformats.org/officeDocument/2006/relationships/hyperlink" Target="https://www.cgf.cz/cz/turnaje/turnaje-vyhledavani/turnaj/vysledkova-listina-hrace?id=803204108&amp;categoryId=803204121&amp;golferId=450873628" TargetMode="External"/><Relationship Id="rId6" Type="http://schemas.openxmlformats.org/officeDocument/2006/relationships/hyperlink" Target="https://www.cgf.cz/cz/turnaje/turnaje-vyhledavani/turnaj/vysledkova-listina-hrace?id=803204108&amp;categoryId=803204121&amp;golferId=409047005" TargetMode="External"/><Relationship Id="rId11" Type="http://schemas.openxmlformats.org/officeDocument/2006/relationships/hyperlink" Target="https://www.cgf.cz/cz/turnaje/turnaje-vyhledavani/turnaj/vysledkova-listina-hrace?id=803204108&amp;categoryId=803204121&amp;golferId=12448810" TargetMode="External"/><Relationship Id="rId5" Type="http://schemas.openxmlformats.org/officeDocument/2006/relationships/hyperlink" Target="https://www.cgf.cz/cz/turnaje/turnaje-vyhledavani/turnaj/vysledkova-listina-hrace?id=803204108&amp;categoryId=803204121&amp;golferId=40164011" TargetMode="External"/><Relationship Id="rId15" Type="http://schemas.openxmlformats.org/officeDocument/2006/relationships/comments" Target="../comments3.xml"/><Relationship Id="rId10" Type="http://schemas.openxmlformats.org/officeDocument/2006/relationships/hyperlink" Target="https://www.cgf.cz/cz/turnaje/turnaje-vyhledavani/turnaj/vysledkova-listina-hrace?id=803204108&amp;categoryId=803204121&amp;golferId=689095687" TargetMode="External"/><Relationship Id="rId4" Type="http://schemas.openxmlformats.org/officeDocument/2006/relationships/hyperlink" Target="https://www.cgf.cz/cz/turnaje/turnaje-vyhledavani/turnaj/vysledkova-listina-hrace?id=803204108&amp;categoryId=803204121&amp;golferId=87131445" TargetMode="External"/><Relationship Id="rId9" Type="http://schemas.openxmlformats.org/officeDocument/2006/relationships/hyperlink" Target="https://www.cgf.cz/cz/turnaje/turnaje-vyhledavani/turnaj/vysledkova-listina-hrace?id=803204108&amp;categoryId=803204121&amp;golferId=38051598" TargetMode="External"/><Relationship Id="rId1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gf.cz/cz/turnaje/turnaje-vyhledavani/turnaj/vysledkova-listina-hrace?id=828970253&amp;categoryId=828970276&amp;golferId=387405207" TargetMode="External"/><Relationship Id="rId13" Type="http://schemas.openxmlformats.org/officeDocument/2006/relationships/hyperlink" Target="https://www.cgf.cz/cz/turnaje/turnaje-vyhledavani/turnaj/vysledkova-listina-hrace?id=828970253&amp;categoryId=828970276&amp;golferId=88649141" TargetMode="External"/><Relationship Id="rId3" Type="http://schemas.openxmlformats.org/officeDocument/2006/relationships/hyperlink" Target="https://www.cgf.cz/cz/turnaje/turnaje-vyhledavani/turnaj/vysledkova-listina-hrace?id=828970253&amp;categoryId=828970276&amp;golferId=26446486" TargetMode="External"/><Relationship Id="rId7" Type="http://schemas.openxmlformats.org/officeDocument/2006/relationships/hyperlink" Target="https://www.cgf.cz/cz/turnaje/turnaje-vyhledavani/turnaj/vysledkova-listina-hrace?id=828970253&amp;categoryId=828970276&amp;golferId=47007496" TargetMode="External"/><Relationship Id="rId12" Type="http://schemas.openxmlformats.org/officeDocument/2006/relationships/hyperlink" Target="https://www.cgf.cz/cz/turnaje/turnaje-vyhledavani/turnaj/vysledkova-listina-hrace?id=828970253&amp;categoryId=828970276&amp;golferId=47573731" TargetMode="External"/><Relationship Id="rId2" Type="http://schemas.openxmlformats.org/officeDocument/2006/relationships/hyperlink" Target="https://www.cgf.cz/cz/turnaje/turnaje-vyhledavani/turnaj/vysledkova-listina-hrace?id=828970253&amp;categoryId=828970276&amp;golferId=305599482" TargetMode="External"/><Relationship Id="rId1" Type="http://schemas.openxmlformats.org/officeDocument/2006/relationships/hyperlink" Target="https://www.cgf.cz/cz/turnaje/turnaje-vyhledavani/turnaj/vysledkova-listina-hrace?id=828970253&amp;categoryId=828970276&amp;golferId=99619854" TargetMode="External"/><Relationship Id="rId6" Type="http://schemas.openxmlformats.org/officeDocument/2006/relationships/hyperlink" Target="https://www.cgf.cz/cz/turnaje/turnaje-vyhledavani/turnaj/vysledkova-listina-hrace?id=828970253&amp;categoryId=828970276&amp;golferId=389241964" TargetMode="External"/><Relationship Id="rId11" Type="http://schemas.openxmlformats.org/officeDocument/2006/relationships/hyperlink" Target="https://www.cgf.cz/cz/turnaje/turnaje-vyhledavani/turnaj/vysledkova-listina-hrace?id=828970253&amp;categoryId=828970276&amp;golferId=23162314" TargetMode="External"/><Relationship Id="rId5" Type="http://schemas.openxmlformats.org/officeDocument/2006/relationships/hyperlink" Target="https://www.cgf.cz/cz/turnaje/turnaje-vyhledavani/turnaj/vysledkova-listina-hrace?id=828970253&amp;categoryId=828970276&amp;golferId=450873628" TargetMode="External"/><Relationship Id="rId15" Type="http://schemas.openxmlformats.org/officeDocument/2006/relationships/comments" Target="../comments4.xml"/><Relationship Id="rId10" Type="http://schemas.openxmlformats.org/officeDocument/2006/relationships/hyperlink" Target="https://www.cgf.cz/cz/turnaje/turnaje-vyhledavani/turnaj/vysledkova-listina-hrace?id=828970253&amp;categoryId=828970276&amp;golferId=51780206" TargetMode="External"/><Relationship Id="rId4" Type="http://schemas.openxmlformats.org/officeDocument/2006/relationships/hyperlink" Target="https://www.cgf.cz/cz/turnaje/turnaje-vyhledavani/turnaj/vysledkova-listina-hrace?id=828970253&amp;categoryId=828970276&amp;golferId=87131445" TargetMode="External"/><Relationship Id="rId9" Type="http://schemas.openxmlformats.org/officeDocument/2006/relationships/hyperlink" Target="https://www.cgf.cz/cz/turnaje/turnaje-vyhledavani/turnaj/vysledkova-listina-hrace?id=828970253&amp;categoryId=828970276&amp;golferId=12448810" TargetMode="External"/><Relationship Id="rId1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gf.cz/cz/turnaje/turnaje-vyhledavani/turnaj/vysledkova-listina-hrace?id=809026624&amp;categoryId=809029788&amp;golferId=11204552" TargetMode="External"/><Relationship Id="rId13" Type="http://schemas.openxmlformats.org/officeDocument/2006/relationships/vmlDrawing" Target="../drawings/vmlDrawing5.vml"/><Relationship Id="rId3" Type="http://schemas.openxmlformats.org/officeDocument/2006/relationships/hyperlink" Target="https://www.cgf.cz/cz/turnaje/turnaje-vyhledavani/turnaj/vysledkova-listina-hrace?id=809026624&amp;categoryId=809029788&amp;golferId=87131445" TargetMode="External"/><Relationship Id="rId7" Type="http://schemas.openxmlformats.org/officeDocument/2006/relationships/hyperlink" Target="https://www.cgf.cz/cz/turnaje/turnaje-vyhledavani/turnaj/vysledkova-listina-hrace?id=809026624&amp;categoryId=809029788&amp;golferId=38051598" TargetMode="External"/><Relationship Id="rId12" Type="http://schemas.openxmlformats.org/officeDocument/2006/relationships/hyperlink" Target="https://www.cgf.cz/cz/turnaje/turnaje-vyhledavani/turnaj/vysledkova-listina-hrace?id=809026624&amp;categoryId=809029788&amp;golferId=88649141" TargetMode="External"/><Relationship Id="rId2" Type="http://schemas.openxmlformats.org/officeDocument/2006/relationships/hyperlink" Target="https://www.cgf.cz/cz/turnaje/turnaje-vyhledavani/turnaj/vysledkova-listina-hrace?id=809026624&amp;categoryId=809029788&amp;golferId=412032444" TargetMode="External"/><Relationship Id="rId1" Type="http://schemas.openxmlformats.org/officeDocument/2006/relationships/hyperlink" Target="https://www.cgf.cz/cz/turnaje/turnaje-vyhledavani/turnaj/vysledkova-listina-hrace?id=809026624&amp;categoryId=809029788&amp;golferId=13645391" TargetMode="External"/><Relationship Id="rId6" Type="http://schemas.openxmlformats.org/officeDocument/2006/relationships/hyperlink" Target="https://www.cgf.cz/cz/turnaje/turnaje-vyhledavani/turnaj/vysledkova-listina-hrace?id=809026624&amp;categoryId=809029788&amp;golferId=36070267" TargetMode="External"/><Relationship Id="rId11" Type="http://schemas.openxmlformats.org/officeDocument/2006/relationships/hyperlink" Target="https://www.cgf.cz/cz/turnaje/turnaje-vyhledavani/turnaj/vysledkova-listina-hrace?id=809026624&amp;categoryId=809029788&amp;golferId=51780206" TargetMode="External"/><Relationship Id="rId5" Type="http://schemas.openxmlformats.org/officeDocument/2006/relationships/hyperlink" Target="https://www.cgf.cz/cz/turnaje/turnaje-vyhledavani/turnaj/vysledkova-listina-hrace?id=809026624&amp;categoryId=809029788&amp;golferId=12448810" TargetMode="External"/><Relationship Id="rId10" Type="http://schemas.openxmlformats.org/officeDocument/2006/relationships/hyperlink" Target="https://www.cgf.cz/cz/turnaje/turnaje-vyhledavani/turnaj/vysledkova-listina-hrace?id=809026624&amp;categoryId=809029788&amp;golferId=613326617" TargetMode="External"/><Relationship Id="rId4" Type="http://schemas.openxmlformats.org/officeDocument/2006/relationships/hyperlink" Target="https://www.cgf.cz/cz/turnaje/turnaje-vyhledavani/turnaj/vysledkova-listina-hrace?id=809026624&amp;categoryId=809029788&amp;golferId=409047005" TargetMode="External"/><Relationship Id="rId9" Type="http://schemas.openxmlformats.org/officeDocument/2006/relationships/hyperlink" Target="https://www.cgf.cz/cz/turnaje/turnaje-vyhledavani/turnaj/vysledkova-listina-hrace?id=809026624&amp;categoryId=809029788&amp;golferId=2743958" TargetMode="External"/><Relationship Id="rId1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gf.cz/cz/turnaje/turnaje-vyhledavani/turnaj/vysledkova-listina-hrace?id=845796897&amp;categoryId=845796915&amp;golferId=31098406" TargetMode="External"/><Relationship Id="rId13" Type="http://schemas.openxmlformats.org/officeDocument/2006/relationships/hyperlink" Target="https://www.cgf.cz/cz/turnaje/turnaje-vyhledavani/turnaj/vysledkova-listina-hrace?id=845796897&amp;categoryId=845796915&amp;golferId=5744430" TargetMode="External"/><Relationship Id="rId18" Type="http://schemas.openxmlformats.org/officeDocument/2006/relationships/hyperlink" Target="https://www.cgf.cz/cz/turnaje/turnaje-vyhledavani/turnaj/vysledkova-listina-hrace?id=845796897&amp;categoryId=845796915&amp;golferId=36070267" TargetMode="External"/><Relationship Id="rId3" Type="http://schemas.openxmlformats.org/officeDocument/2006/relationships/hyperlink" Target="https://www.cgf.cz/cz/turnaje/turnaje-vyhledavani/turnaj/vysledkova-listina-hrace?id=845796897&amp;categoryId=845796915&amp;golferId=379347889" TargetMode="External"/><Relationship Id="rId21" Type="http://schemas.openxmlformats.org/officeDocument/2006/relationships/vmlDrawing" Target="../drawings/vmlDrawing6.vml"/><Relationship Id="rId7" Type="http://schemas.openxmlformats.org/officeDocument/2006/relationships/hyperlink" Target="https://www.cgf.cz/cz/turnaje/turnaje-vyhledavani/turnaj/vysledkova-listina-hrace?id=845796897&amp;categoryId=845796915&amp;golferId=409047005" TargetMode="External"/><Relationship Id="rId12" Type="http://schemas.openxmlformats.org/officeDocument/2006/relationships/hyperlink" Target="https://www.cgf.cz/cz/turnaje/turnaje-vyhledavani/turnaj/vysledkova-listina-hrace?id=845796897&amp;categoryId=845796915&amp;golferId=47573731" TargetMode="External"/><Relationship Id="rId17" Type="http://schemas.openxmlformats.org/officeDocument/2006/relationships/hyperlink" Target="https://www.cgf.cz/cz/turnaje/turnaje-vyhledavani/turnaj/vysledkova-listina-hrace?id=845796897&amp;categoryId=845796915&amp;golferId=511568672" TargetMode="External"/><Relationship Id="rId2" Type="http://schemas.openxmlformats.org/officeDocument/2006/relationships/hyperlink" Target="https://www.cgf.cz/cz/turnaje/turnaje-vyhledavani/turnaj/vysledkova-listina-hrace?id=845796897&amp;categoryId=845796915&amp;golferId=857522369" TargetMode="External"/><Relationship Id="rId16" Type="http://schemas.openxmlformats.org/officeDocument/2006/relationships/hyperlink" Target="https://www.cgf.cz/cz/turnaje/turnaje-vyhledavani/turnaj/vysledkova-listina-hrace?id=845796897&amp;categoryId=845796915&amp;golferId=99173251" TargetMode="External"/><Relationship Id="rId20" Type="http://schemas.openxmlformats.org/officeDocument/2006/relationships/hyperlink" Target="https://www.cgf.cz/cz/turnaje/turnaje-vyhledavani/turnaj/vysledkova-listina-hrace?id=845796897&amp;categoryId=845796915&amp;golferId=88649141" TargetMode="External"/><Relationship Id="rId1" Type="http://schemas.openxmlformats.org/officeDocument/2006/relationships/hyperlink" Target="https://www.cgf.cz/cz/turnaje/turnaje-vyhledavani/turnaj/vysledkova-listina-hrace?id=845796897&amp;categoryId=845796915&amp;golferId=99619854" TargetMode="External"/><Relationship Id="rId6" Type="http://schemas.openxmlformats.org/officeDocument/2006/relationships/hyperlink" Target="https://www.cgf.cz/cz/turnaje/turnaje-vyhledavani/turnaj/vysledkova-listina-hrace?id=845796897&amp;categoryId=845796915&amp;golferId=87131445" TargetMode="External"/><Relationship Id="rId11" Type="http://schemas.openxmlformats.org/officeDocument/2006/relationships/hyperlink" Target="https://www.cgf.cz/cz/turnaje/turnaje-vyhledavani/turnaj/vysledkova-listina-hrace?id=845796897&amp;categoryId=845796915&amp;golferId=529694318" TargetMode="External"/><Relationship Id="rId5" Type="http://schemas.openxmlformats.org/officeDocument/2006/relationships/hyperlink" Target="https://www.cgf.cz/cz/turnaje/turnaje-vyhledavani/turnaj/vysledkova-listina-hrace?id=845796897&amp;categoryId=845796915&amp;golferId=620943079" TargetMode="External"/><Relationship Id="rId15" Type="http://schemas.openxmlformats.org/officeDocument/2006/relationships/hyperlink" Target="https://www.cgf.cz/cz/turnaje/turnaje-vyhledavani/turnaj/vysledkova-listina-hrace?id=845796897&amp;categoryId=845796915&amp;golferId=2743958" TargetMode="External"/><Relationship Id="rId10" Type="http://schemas.openxmlformats.org/officeDocument/2006/relationships/hyperlink" Target="https://www.cgf.cz/cz/turnaje/turnaje-vyhledavani/turnaj/vysledkova-listina-hrace?id=845796897&amp;categoryId=845796915&amp;golferId=387405207" TargetMode="External"/><Relationship Id="rId19" Type="http://schemas.openxmlformats.org/officeDocument/2006/relationships/hyperlink" Target="https://www.cgf.cz/cz/turnaje/turnaje-vyhledavani/turnaj/vysledkova-listina-hrace?id=845796897&amp;categoryId=845796915&amp;golferId=689095687" TargetMode="External"/><Relationship Id="rId4" Type="http://schemas.openxmlformats.org/officeDocument/2006/relationships/hyperlink" Target="https://www.cgf.cz/cz/turnaje/turnaje-vyhledavani/turnaj/vysledkova-listina-hrace?id=845796897&amp;categoryId=845796915&amp;golferId=26446486" TargetMode="External"/><Relationship Id="rId9" Type="http://schemas.openxmlformats.org/officeDocument/2006/relationships/hyperlink" Target="https://www.cgf.cz/cz/turnaje/turnaje-vyhledavani/turnaj/vysledkova-listina-hrace?id=845796897&amp;categoryId=845796915&amp;golferId=389241964" TargetMode="External"/><Relationship Id="rId14" Type="http://schemas.openxmlformats.org/officeDocument/2006/relationships/hyperlink" Target="https://www.cgf.cz/cz/turnaje/turnaje-vyhledavani/turnaj/vysledkova-listina-hrace?id=845796897&amp;categoryId=845796915&amp;golferId=53098059" TargetMode="External"/><Relationship Id="rId22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gf.cz/cz/turnaje/turnaje-vyhledavani/turnaj/vysledkova-listina-hrace?id=845772057&amp;categoryId=845772070&amp;golferId=99173251" TargetMode="External"/><Relationship Id="rId13" Type="http://schemas.openxmlformats.org/officeDocument/2006/relationships/hyperlink" Target="https://www.cgf.cz/cz/turnaje/turnaje-vyhledavani/turnaj/vysledkova-listina-hrace?id=845772057&amp;categoryId=845772070&amp;golferId=23162314" TargetMode="External"/><Relationship Id="rId18" Type="http://schemas.openxmlformats.org/officeDocument/2006/relationships/hyperlink" Target="https://www.cgf.cz/cz/turnaje/turnaje-vyhledavani/turnaj/vysledkova-listina-hrace?id=845772057&amp;categoryId=845772070&amp;golferId=5256034" TargetMode="External"/><Relationship Id="rId26" Type="http://schemas.openxmlformats.org/officeDocument/2006/relationships/hyperlink" Target="https://www.cgf.cz/cz/turnaje/turnaje-vyhledavani/turnaj/vysledkova-listina-hrace?id=845772057&amp;categoryId=845772070&amp;golferId=47573731" TargetMode="External"/><Relationship Id="rId3" Type="http://schemas.openxmlformats.org/officeDocument/2006/relationships/hyperlink" Target="https://www.cgf.cz/cz/turnaje/turnaje-vyhledavani/turnaj/vysledkova-listina-hrace?id=845772057&amp;categoryId=845772070&amp;golferId=12448810" TargetMode="External"/><Relationship Id="rId21" Type="http://schemas.openxmlformats.org/officeDocument/2006/relationships/hyperlink" Target="https://www.cgf.cz/cz/turnaje/turnaje-vyhledavani/turnaj/vysledkova-listina-hrace?id=845772057&amp;categoryId=845772070&amp;golferId=357552225" TargetMode="External"/><Relationship Id="rId7" Type="http://schemas.openxmlformats.org/officeDocument/2006/relationships/hyperlink" Target="https://www.cgf.cz/cz/turnaje/turnaje-vyhledavani/turnaj/vysledkova-listina-hrace?id=845772057&amp;categoryId=845772070&amp;golferId=529694318" TargetMode="External"/><Relationship Id="rId12" Type="http://schemas.openxmlformats.org/officeDocument/2006/relationships/hyperlink" Target="https://www.cgf.cz/cz/turnaje/turnaje-vyhledavani/turnaj/vysledkova-listina-hrace?id=845772057&amp;categoryId=845772070&amp;golferId=11204552" TargetMode="External"/><Relationship Id="rId17" Type="http://schemas.openxmlformats.org/officeDocument/2006/relationships/hyperlink" Target="https://www.cgf.cz/cz/turnaje/turnaje-vyhledavani/turnaj/vysledkova-listina-hrace?id=845772057&amp;categoryId=845772070&amp;golferId=484665841" TargetMode="External"/><Relationship Id="rId25" Type="http://schemas.openxmlformats.org/officeDocument/2006/relationships/hyperlink" Target="https://www.cgf.cz/cz/turnaje/turnaje-vyhledavani/turnaj/vysledkova-listina-hrace?id=845772057&amp;categoryId=845772070&amp;golferId=4034265" TargetMode="External"/><Relationship Id="rId2" Type="http://schemas.openxmlformats.org/officeDocument/2006/relationships/hyperlink" Target="https://www.cgf.cz/cz/turnaje/turnaje-vyhledavani/turnaj/vysledkova-listina-hrace?id=845772057&amp;categoryId=845772070&amp;golferId=87131445" TargetMode="External"/><Relationship Id="rId16" Type="http://schemas.openxmlformats.org/officeDocument/2006/relationships/hyperlink" Target="https://www.cgf.cz/cz/turnaje/turnaje-vyhledavani/turnaj/vysledkova-listina-hrace?id=845772057&amp;categoryId=845772070&amp;golferId=89236137" TargetMode="External"/><Relationship Id="rId20" Type="http://schemas.openxmlformats.org/officeDocument/2006/relationships/hyperlink" Target="https://www.cgf.cz/cz/turnaje/turnaje-vyhledavani/turnaj/vysledkova-listina-hrace?id=845772057&amp;categoryId=845772070&amp;golferId=20562717" TargetMode="External"/><Relationship Id="rId29" Type="http://schemas.openxmlformats.org/officeDocument/2006/relationships/comments" Target="../comments7.xml"/><Relationship Id="rId1" Type="http://schemas.openxmlformats.org/officeDocument/2006/relationships/hyperlink" Target="https://www.cgf.cz/cz/turnaje/turnaje-vyhledavani/turnaj/vysledkova-listina-hrace?id=845772057&amp;categoryId=845772070&amp;golferId=99619854" TargetMode="External"/><Relationship Id="rId6" Type="http://schemas.openxmlformats.org/officeDocument/2006/relationships/hyperlink" Target="https://www.cgf.cz/cz/turnaje/turnaje-vyhledavani/turnaj/vysledkova-listina-hrace?id=845772057&amp;categoryId=845772070&amp;golferId=47007496" TargetMode="External"/><Relationship Id="rId11" Type="http://schemas.openxmlformats.org/officeDocument/2006/relationships/hyperlink" Target="https://www.cgf.cz/cz/turnaje/turnaje-vyhledavani/turnaj/vysledkova-listina-hrace?id=845772057&amp;categoryId=845772070&amp;golferId=2596076" TargetMode="External"/><Relationship Id="rId24" Type="http://schemas.openxmlformats.org/officeDocument/2006/relationships/hyperlink" Target="https://www.cgf.cz/cz/turnaje/turnaje-vyhledavani/turnaj/vysledkova-listina-hrace?id=845772057&amp;categoryId=845772070&amp;golferId=88649141" TargetMode="External"/><Relationship Id="rId5" Type="http://schemas.openxmlformats.org/officeDocument/2006/relationships/hyperlink" Target="https://www.cgf.cz/cz/turnaje/turnaje-vyhledavani/turnaj/vysledkova-listina-hrace?id=845772057&amp;categoryId=845772070&amp;golferId=409047005" TargetMode="External"/><Relationship Id="rId15" Type="http://schemas.openxmlformats.org/officeDocument/2006/relationships/hyperlink" Target="https://www.cgf.cz/cz/turnaje/turnaje-vyhledavani/turnaj/vysledkova-listina-hrace?id=845772057&amp;categoryId=845772070&amp;golferId=33950224" TargetMode="External"/><Relationship Id="rId23" Type="http://schemas.openxmlformats.org/officeDocument/2006/relationships/hyperlink" Target="https://www.cgf.cz/cz/turnaje/turnaje-vyhledavani/turnaj/vysledkova-listina-hrace?id=845772057&amp;categoryId=845772070&amp;golferId=616582762" TargetMode="External"/><Relationship Id="rId28" Type="http://schemas.openxmlformats.org/officeDocument/2006/relationships/vmlDrawing" Target="../drawings/vmlDrawing7.vml"/><Relationship Id="rId10" Type="http://schemas.openxmlformats.org/officeDocument/2006/relationships/hyperlink" Target="https://www.cgf.cz/cz/turnaje/turnaje-vyhledavani/turnaj/vysledkova-listina-hrace?id=845772057&amp;categoryId=845772070&amp;golferId=86177829" TargetMode="External"/><Relationship Id="rId19" Type="http://schemas.openxmlformats.org/officeDocument/2006/relationships/hyperlink" Target="https://www.cgf.cz/cz/turnaje/turnaje-vyhledavani/turnaj/vysledkova-listina-hrace?id=845772057&amp;categoryId=845772070&amp;golferId=36070267" TargetMode="External"/><Relationship Id="rId4" Type="http://schemas.openxmlformats.org/officeDocument/2006/relationships/hyperlink" Target="https://www.cgf.cz/cz/turnaje/turnaje-vyhledavani/turnaj/vysledkova-listina-hrace?id=845772057&amp;categoryId=845772070&amp;golferId=358710620" TargetMode="External"/><Relationship Id="rId9" Type="http://schemas.openxmlformats.org/officeDocument/2006/relationships/hyperlink" Target="https://www.cgf.cz/cz/turnaje/turnaje-vyhledavani/turnaj/vysledkova-listina-hrace?id=845772057&amp;categoryId=845772070&amp;golferId=866904791" TargetMode="External"/><Relationship Id="rId14" Type="http://schemas.openxmlformats.org/officeDocument/2006/relationships/hyperlink" Target="https://www.cgf.cz/cz/turnaje/turnaje-vyhledavani/turnaj/vysledkova-listina-hrace?id=845772057&amp;categoryId=845772070&amp;golferId=51780206" TargetMode="External"/><Relationship Id="rId22" Type="http://schemas.openxmlformats.org/officeDocument/2006/relationships/hyperlink" Target="https://www.cgf.cz/cz/turnaje/turnaje-vyhledavani/turnaj/vysledkova-listina-hrace?id=845772057&amp;categoryId=845772070&amp;golferId=2743958" TargetMode="External"/><Relationship Id="rId27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gf.cz/cz/turnaje/turnaje-vyhledavani/turnaj/vysledkova-listina-hrace?id=872917385&amp;categoryId=872917407&amp;golferId=86177829" TargetMode="External"/><Relationship Id="rId13" Type="http://schemas.openxmlformats.org/officeDocument/2006/relationships/hyperlink" Target="https://www.cgf.cz/cz/turnaje/turnaje-vyhledavani/turnaj/vysledkova-listina-hrace?id=872917385&amp;categoryId=872917407&amp;golferId=8727248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s://www.cgf.cz/cz/turnaje/turnaje-vyhledavani/turnaj/vysledkova-listina-hrace?id=872917385&amp;categoryId=872917407&amp;golferId=87131445" TargetMode="External"/><Relationship Id="rId7" Type="http://schemas.openxmlformats.org/officeDocument/2006/relationships/hyperlink" Target="https://www.cgf.cz/cz/turnaje/turnaje-vyhledavani/turnaj/vysledkova-listina-hrace?id=872917385&amp;categoryId=872917407&amp;golferId=51780206" TargetMode="External"/><Relationship Id="rId12" Type="http://schemas.openxmlformats.org/officeDocument/2006/relationships/hyperlink" Target="https://www.cgf.cz/cz/turnaje/turnaje-vyhledavani/turnaj/vysledkova-listina-hrace?id=872917385&amp;categoryId=872917407&amp;golferId=11204552" TargetMode="External"/><Relationship Id="rId17" Type="http://schemas.openxmlformats.org/officeDocument/2006/relationships/hyperlink" Target="https://www.cgf.cz/cz/turnaje/turnaje-vyhledavani/turnaj/vysledkova-listina-hrace?id=872917385&amp;categoryId=872917407&amp;golferId=840459383" TargetMode="External"/><Relationship Id="rId2" Type="http://schemas.openxmlformats.org/officeDocument/2006/relationships/hyperlink" Target="https://www.cgf.cz/cz/turnaje/turnaje-vyhledavani/turnaj/vysledkova-listina-hrace?id=872917385&amp;categoryId=872917407&amp;golferId=409047005" TargetMode="External"/><Relationship Id="rId16" Type="http://schemas.openxmlformats.org/officeDocument/2006/relationships/hyperlink" Target="https://www.cgf.cz/cz/turnaje/turnaje-vyhledavani/turnaj/vysledkova-listina-hrace?id=872917385&amp;categoryId=872917407&amp;golferId=297982332" TargetMode="External"/><Relationship Id="rId20" Type="http://schemas.openxmlformats.org/officeDocument/2006/relationships/comments" Target="../comments8.xml"/><Relationship Id="rId1" Type="http://schemas.openxmlformats.org/officeDocument/2006/relationships/hyperlink" Target="https://www.cgf.cz/cz/turnaje/turnaje-vyhledavani/turnaj/vysledkova-listina-hrace?id=872917385&amp;categoryId=872917407&amp;golferId=348809981" TargetMode="External"/><Relationship Id="rId6" Type="http://schemas.openxmlformats.org/officeDocument/2006/relationships/hyperlink" Target="https://www.cgf.cz/cz/turnaje/turnaje-vyhledavani/turnaj/vysledkova-listina-hrace?id=872917385&amp;categoryId=872917407&amp;golferId=506431866" TargetMode="External"/><Relationship Id="rId11" Type="http://schemas.openxmlformats.org/officeDocument/2006/relationships/hyperlink" Target="https://www.cgf.cz/cz/turnaje/turnaje-vyhledavani/turnaj/vysledkova-listina-hrace?id=872917385&amp;categoryId=872917407&amp;golferId=357552225" TargetMode="External"/><Relationship Id="rId5" Type="http://schemas.openxmlformats.org/officeDocument/2006/relationships/hyperlink" Target="https://www.cgf.cz/cz/turnaje/turnaje-vyhledavani/turnaj/vysledkova-listina-hrace?id=872917385&amp;categoryId=872917407&amp;golferId=47573731" TargetMode="External"/><Relationship Id="rId15" Type="http://schemas.openxmlformats.org/officeDocument/2006/relationships/hyperlink" Target="https://www.cgf.cz/cz/turnaje/turnaje-vyhledavani/turnaj/vysledkova-listina-hrace?id=872917385&amp;categoryId=872917407&amp;golferId=2743958" TargetMode="External"/><Relationship Id="rId10" Type="http://schemas.openxmlformats.org/officeDocument/2006/relationships/hyperlink" Target="https://www.cgf.cz/cz/turnaje/turnaje-vyhledavani/turnaj/vysledkova-listina-hrace?id=872917385&amp;categoryId=872917407&amp;golferId=36070267" TargetMode="External"/><Relationship Id="rId19" Type="http://schemas.openxmlformats.org/officeDocument/2006/relationships/vmlDrawing" Target="../drawings/vmlDrawing8.vml"/><Relationship Id="rId4" Type="http://schemas.openxmlformats.org/officeDocument/2006/relationships/hyperlink" Target="https://www.cgf.cz/cz/turnaje/turnaje-vyhledavani/turnaj/vysledkova-listina-hrace?id=872917385&amp;categoryId=872917407&amp;golferId=416913110" TargetMode="External"/><Relationship Id="rId9" Type="http://schemas.openxmlformats.org/officeDocument/2006/relationships/hyperlink" Target="https://www.cgf.cz/cz/turnaje/turnaje-vyhledavani/turnaj/vysledkova-listina-hrace?id=872917385&amp;categoryId=872917407&amp;golferId=12448810" TargetMode="External"/><Relationship Id="rId14" Type="http://schemas.openxmlformats.org/officeDocument/2006/relationships/hyperlink" Target="https://www.cgf.cz/cz/turnaje/turnaje-vyhledavani/turnaj/vysledkova-listina-hrace?id=872917385&amp;categoryId=872917407&amp;golferId=5256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2C5D9-CFEC-4BB5-8107-4DF5AC55F616}">
  <sheetPr>
    <tabColor rgb="FFFF0000"/>
  </sheetPr>
  <dimension ref="A1:AP53"/>
  <sheetViews>
    <sheetView tabSelected="1" zoomScale="85" zoomScaleNormal="85" workbookViewId="0">
      <pane ySplit="1" topLeftCell="A2" activePane="bottomLeft" state="frozen"/>
      <selection pane="bottomLeft" activeCell="AP5" sqref="AP5"/>
    </sheetView>
  </sheetViews>
  <sheetFormatPr defaultRowHeight="15" x14ac:dyDescent="0.25"/>
  <cols>
    <col min="1" max="1" width="27.42578125" style="76" customWidth="1"/>
    <col min="2" max="2" width="13" style="3" customWidth="1"/>
    <col min="3" max="3" width="11.7109375" style="3" customWidth="1"/>
    <col min="4" max="4" width="10.42578125" style="77" customWidth="1"/>
    <col min="5" max="5" width="6.42578125" style="43" customWidth="1"/>
    <col min="6" max="7" width="6.42578125" style="44" customWidth="1"/>
    <col min="8" max="8" width="6.42578125" style="46" customWidth="1"/>
    <col min="9" max="11" width="6.42578125" style="44" customWidth="1"/>
    <col min="12" max="12" width="6.42578125" style="47" customWidth="1"/>
    <col min="13" max="13" width="6.42578125" style="43" customWidth="1"/>
    <col min="14" max="15" width="6.42578125" style="44" customWidth="1"/>
    <col min="16" max="16" width="6.42578125" style="46" customWidth="1"/>
    <col min="17" max="19" width="6.42578125" style="44" customWidth="1"/>
    <col min="20" max="20" width="6.42578125" style="47" customWidth="1"/>
    <col min="21" max="21" width="6.42578125" style="43" customWidth="1"/>
    <col min="22" max="23" width="6.42578125" style="44" customWidth="1"/>
    <col min="24" max="24" width="6.42578125" style="46" customWidth="1"/>
    <col min="25" max="27" width="6.42578125" style="44" customWidth="1"/>
    <col min="28" max="28" width="6.42578125" style="47" customWidth="1"/>
    <col min="29" max="29" width="6.42578125" style="43" customWidth="1"/>
    <col min="30" max="31" width="6.42578125" style="44" customWidth="1"/>
    <col min="32" max="32" width="8.5703125" style="46" customWidth="1"/>
    <col min="33" max="35" width="6.42578125" style="44" customWidth="1"/>
    <col min="36" max="36" width="6.7109375" style="47" customWidth="1"/>
    <col min="37" max="37" width="6.42578125" style="43" customWidth="1"/>
    <col min="38" max="39" width="6.42578125" style="44" customWidth="1"/>
    <col min="40" max="40" width="6.42578125" style="45" customWidth="1"/>
    <col min="41" max="41" width="8.85546875" style="43" customWidth="1"/>
    <col min="42" max="42" width="9.140625" style="84"/>
    <col min="43" max="16384" width="9.140625" style="4"/>
  </cols>
  <sheetData>
    <row r="1" spans="1:42" s="41" customFormat="1" ht="63.75" customHeight="1" thickBot="1" x14ac:dyDescent="0.3">
      <c r="A1" s="73" t="s">
        <v>162</v>
      </c>
      <c r="B1" s="42" t="s">
        <v>163</v>
      </c>
      <c r="C1" s="42" t="s">
        <v>164</v>
      </c>
      <c r="D1" s="78" t="s">
        <v>161</v>
      </c>
      <c r="E1" s="68" t="s">
        <v>165</v>
      </c>
      <c r="F1" s="69" t="s">
        <v>160</v>
      </c>
      <c r="G1" s="69" t="s">
        <v>158</v>
      </c>
      <c r="H1" s="70" t="s">
        <v>166</v>
      </c>
      <c r="I1" s="79" t="s">
        <v>159</v>
      </c>
      <c r="J1" s="79" t="s">
        <v>175</v>
      </c>
      <c r="K1" s="79" t="s">
        <v>177</v>
      </c>
      <c r="L1" s="80" t="s">
        <v>167</v>
      </c>
      <c r="M1" s="71" t="s">
        <v>195</v>
      </c>
      <c r="N1" s="69" t="s">
        <v>178</v>
      </c>
      <c r="O1" s="69" t="s">
        <v>176</v>
      </c>
      <c r="P1" s="70" t="s">
        <v>168</v>
      </c>
      <c r="Q1" s="79" t="s">
        <v>179</v>
      </c>
      <c r="R1" s="79" t="s">
        <v>181</v>
      </c>
      <c r="S1" s="79" t="s">
        <v>180</v>
      </c>
      <c r="T1" s="80" t="s">
        <v>169</v>
      </c>
      <c r="U1" s="68" t="s">
        <v>182</v>
      </c>
      <c r="V1" s="69" t="s">
        <v>183</v>
      </c>
      <c r="W1" s="69" t="s">
        <v>184</v>
      </c>
      <c r="X1" s="70" t="s">
        <v>170</v>
      </c>
      <c r="Y1" s="79" t="s">
        <v>194</v>
      </c>
      <c r="Z1" s="79" t="s">
        <v>185</v>
      </c>
      <c r="AA1" s="79" t="s">
        <v>186</v>
      </c>
      <c r="AB1" s="80" t="s">
        <v>171</v>
      </c>
      <c r="AC1" s="68" t="s">
        <v>197</v>
      </c>
      <c r="AD1" s="69" t="s">
        <v>187</v>
      </c>
      <c r="AE1" s="69" t="s">
        <v>188</v>
      </c>
      <c r="AF1" s="86" t="s">
        <v>172</v>
      </c>
      <c r="AG1" s="79" t="s">
        <v>196</v>
      </c>
      <c r="AH1" s="79" t="s">
        <v>189</v>
      </c>
      <c r="AI1" s="79" t="s">
        <v>190</v>
      </c>
      <c r="AJ1" s="101" t="s">
        <v>173</v>
      </c>
      <c r="AK1" s="68" t="s">
        <v>191</v>
      </c>
      <c r="AL1" s="69" t="s">
        <v>192</v>
      </c>
      <c r="AM1" s="69" t="s">
        <v>193</v>
      </c>
      <c r="AN1" s="81" t="s">
        <v>174</v>
      </c>
      <c r="AO1" s="82" t="s">
        <v>244</v>
      </c>
      <c r="AP1" s="83" t="s">
        <v>198</v>
      </c>
    </row>
    <row r="2" spans="1:42" ht="15.75" thickTop="1" x14ac:dyDescent="0.25">
      <c r="A2" s="74" t="s">
        <v>36</v>
      </c>
      <c r="B2" s="6" t="s">
        <v>26</v>
      </c>
      <c r="C2" s="6">
        <v>5600241</v>
      </c>
      <c r="D2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6</v>
      </c>
      <c r="E2" s="43">
        <f>_xlfn.XLOOKUP(Tabulka1[[#This Row],[ČÍSLO CLUBU]],'19.4.2023'!D:D,'19.4.2023'!G:G)</f>
        <v>20</v>
      </c>
      <c r="F2" s="44">
        <f>_xlfn.XLOOKUP(Tabulka1[[#This Row],[ČÍSLO CLUBU]],'19.4.2023'!D:D,'19.4.2023'!I:I)</f>
        <v>29</v>
      </c>
      <c r="G2" s="44">
        <f>_xlfn.XLOOKUP(Tabulka1[[#This Row],[ČÍSLO CLUBU]],'19.4.2023'!D:D,'19.4.2023'!K:K)</f>
        <v>0</v>
      </c>
      <c r="H2" s="46">
        <f>Tabulka1[[#This Row],[BRUTTO ]]+Tabulka1[[#This Row],[NETTO]]+Tabulka1[[#This Row],[TOP 3]]</f>
        <v>49</v>
      </c>
      <c r="I2" s="44">
        <f>_xlfn.XLOOKUP(Tabulka1[[#This Row],[ČÍSLO CLUBU]],'2.5.2023'!D:D,'2.5.2023'!G:G)</f>
        <v>22</v>
      </c>
      <c r="J2" s="44">
        <f>_xlfn.XLOOKUP(Tabulka1[[#This Row],[ČÍSLO CLUBU]],'2.5.2023'!D:D,'2.5.2023'!I:I)</f>
        <v>33</v>
      </c>
      <c r="K2" s="44">
        <f>_xlfn.XLOOKUP(Tabulka1[[#This Row],[ČÍSLO CLUBU]],'2.5.2023'!D:D,'2.5.2023'!K:K)</f>
        <v>30</v>
      </c>
      <c r="L2" s="49">
        <f>Tabulka1[[#This Row],[BRUTTO]]+Tabulka1[[#This Row],[NETTO2]]+Tabulka1[[#This Row],[TOP 3 (2)]]</f>
        <v>85</v>
      </c>
      <c r="M2" s="43">
        <f>_xlfn.XLOOKUP(Tabulka1[[#This Row],[ČÍSLO CLUBU]],'24.5.2023 Dýšina'!D:D,'24.5.2023 Dýšina'!K:K)</f>
        <v>34</v>
      </c>
      <c r="N2" s="44">
        <f>_xlfn.XLOOKUP(Tabulka1[[#This Row],[ČÍSLO CLUBU]],'24.5.2023 Dýšina'!D:D,'24.5.2023 Dýšina'!I:I)</f>
        <v>30</v>
      </c>
      <c r="O2" s="44">
        <f>_xlfn.XLOOKUP(Tabulka1[[#This Row],[ČÍSLO CLUBU]],'24.5.2023 Dýšina'!D:D,'24.5.2023 Dýšina'!J:J)</f>
        <v>0</v>
      </c>
      <c r="P2" s="48">
        <f>Tabulka1[[#This Row],[BRUTTO 4 x2]]+Tabulka1[[#This Row],[NETTO    5]]+Tabulka1[[#This Row],[TOP 3 (2)2]]</f>
        <v>64</v>
      </c>
      <c r="Q2" s="44">
        <f>_xlfn.XLOOKUP(Tabulka1[[#This Row],[ČÍSLO CLUBU]],'13.6.2023'!D:D,'13.6.2023'!G:G)</f>
        <v>27</v>
      </c>
      <c r="R2" s="44">
        <f>_xlfn.XLOOKUP(Tabulka1[[#This Row],[ČÍSLO CLUBU]],'13.6.2023'!D:D,'13.6.2023'!I:I)</f>
        <v>37</v>
      </c>
      <c r="S2" s="44">
        <f>_xlfn.XLOOKUP(Tabulka1[[#This Row],[ČÍSLO CLUBU]],'13.6.2023'!D:D,'13.6.2023'!K:K)</f>
        <v>0</v>
      </c>
      <c r="T2" s="49">
        <f>Tabulka1[[#This Row],[BRUTTO 7]]+Tabulka1[[#This Row],[NETTO    8]]+Tabulka1[[#This Row],[TOP 3 (2)22]]</f>
        <v>64</v>
      </c>
      <c r="Y2" s="44">
        <f>_xlfn.XLOOKUP(Tabulka1[[#This Row],[ČÍSLO CLUBU]],'13.7.2023'!D:D,'13.7.2023'!G:G)</f>
        <v>24</v>
      </c>
      <c r="Z2" s="44">
        <f>_xlfn.XLOOKUP(Tabulka1[[#This Row],[ČÍSLO CLUBU]],'13.7.2023'!D:D,'13.7.2023'!I:I)</f>
        <v>35</v>
      </c>
      <c r="AA2" s="44">
        <f>_xlfn.XLOOKUP(Tabulka1[[#This Row],[ČÍSLO CLUBU]],'13.7.2023'!D:D,'13.7.2023'!K:K)</f>
        <v>0</v>
      </c>
      <c r="AB2" s="49">
        <f>Tabulka1[[#This Row],[BRUTTO 13          ]]+Tabulka1[[#This Row],[NETTO 14]]+Tabulka1[[#This Row],[TOP 3 (2)24]]</f>
        <v>59</v>
      </c>
      <c r="AC2" s="43">
        <f>_xlfn.XLOOKUP(Tabulka1[[#This Row],[ČÍSLO CLUBU]],'4.8.2023 Konopiště'!D:D,'4.8.2023 Konopiště'!K:K)</f>
        <v>54</v>
      </c>
      <c r="AD2" s="44">
        <f>_xlfn.XLOOKUP(Tabulka1[[#This Row],[ČÍSLO CLUBU]],'4.8.2023 Konopiště'!D:D,'4.8.2023 Konopiště'!I:I)</f>
        <v>39</v>
      </c>
      <c r="AE2" s="44">
        <f>_xlfn.XLOOKUP(Tabulka1[[#This Row],[ČÍSLO CLUBU]],'4.8.2023 Konopiště'!D:D,'4.8.2023 Konopiště'!J:J)</f>
        <v>10</v>
      </c>
      <c r="AF2" s="48">
        <f>Tabulka1[[#This Row],[TOP 3 (2)25]]+Tabulka1[[#This Row],[NETTO 17]]+Tabulka1[[#This Row],[BRUTTO 16  x2]]</f>
        <v>103</v>
      </c>
      <c r="AO2" s="43">
        <f>Tabulka1[[#This Row],[Konopiště - Radecký 4.8.23  CELKEM]]+Tabulka1[[#This Row],[Albatros 13.7.23 CELKEM]]+Tabulka1[[#This Row],[Beroun 13.6.23 CELKEM]]+Tabulka1[[#This Row],[Dýšina 24.5.23 CELKEM]]+Tabulka1[[#This Row],[Kácov 2.5.23            CELKEM]]</f>
        <v>375</v>
      </c>
      <c r="AP2" s="85" t="s">
        <v>199</v>
      </c>
    </row>
    <row r="3" spans="1:42" x14ac:dyDescent="0.25">
      <c r="A3" s="74" t="s">
        <v>52</v>
      </c>
      <c r="B3" s="6" t="s">
        <v>8</v>
      </c>
      <c r="C3" s="6">
        <v>1004958</v>
      </c>
      <c r="D3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6</v>
      </c>
      <c r="E3" s="43">
        <f>_xlfn.XLOOKUP(Tabulka1[[#This Row],[ČÍSLO CLUBU]],'19.4.2023'!D:D,'19.4.2023'!G:G)</f>
        <v>8</v>
      </c>
      <c r="F3" s="44">
        <f>_xlfn.XLOOKUP(Tabulka1[[#This Row],[ČÍSLO CLUBU]],'19.4.2023'!D:D,'19.4.2023'!I:I)</f>
        <v>27</v>
      </c>
      <c r="G3" s="44">
        <f>_xlfn.XLOOKUP(Tabulka1[[#This Row],[ČÍSLO CLUBU]],'19.4.2023'!D:D,'19.4.2023'!K:K)</f>
        <v>0</v>
      </c>
      <c r="H3" s="46">
        <f>Tabulka1[[#This Row],[BRUTTO ]]+Tabulka1[[#This Row],[NETTO]]+Tabulka1[[#This Row],[TOP 3]]</f>
        <v>35</v>
      </c>
      <c r="M3" s="43">
        <f>_xlfn.XLOOKUP(Tabulka1[[#This Row],[ČÍSLO CLUBU]],'24.5.2023 Dýšina'!D:D,'24.5.2023 Dýšina'!K:K)</f>
        <v>20</v>
      </c>
      <c r="N3" s="44">
        <f>_xlfn.XLOOKUP(Tabulka1[[#This Row],[ČÍSLO CLUBU]],'24.5.2023 Dýšina'!D:D,'24.5.2023 Dýšina'!I:I)</f>
        <v>34</v>
      </c>
      <c r="O3" s="44">
        <f>_xlfn.XLOOKUP(Tabulka1[[#This Row],[ČÍSLO CLUBU]],'24.5.2023 Dýšina'!D:D,'24.5.2023 Dýšina'!J:J)</f>
        <v>0</v>
      </c>
      <c r="P3" s="103">
        <f>Tabulka1[[#This Row],[BRUTTO 4 x2]]+Tabulka1[[#This Row],[NETTO    5]]+Tabulka1[[#This Row],[TOP 3 (2)2]]</f>
        <v>54</v>
      </c>
      <c r="U3" s="43">
        <f>_xlfn.XLOOKUP(Tabulka1[[#This Row],[ČÍSLO CLUBU]],'29.6.2023'!D:D,'29.6.2023'!G:G)</f>
        <v>12</v>
      </c>
      <c r="V3" s="44">
        <f>_xlfn.XLOOKUP(Tabulka1[[#This Row],[ČÍSLO CLUBU]],'29.6.2023'!D:D,'29.6.2023'!I:I)</f>
        <v>35</v>
      </c>
      <c r="W3" s="44">
        <f>_xlfn.XLOOKUP(Tabulka1[[#This Row],[ČÍSLO CLUBU]],'29.6.2023'!D:D,'29.6.2023'!K:K)</f>
        <v>0</v>
      </c>
      <c r="X3" s="103">
        <f>Tabulka1[[#This Row],[BRUTTO 10]]+Tabulka1[[#This Row],[NETTO 11]]+Tabulka1[[#This Row],[TOP 3 (2)23]]</f>
        <v>47</v>
      </c>
      <c r="Y3" s="44">
        <f>_xlfn.XLOOKUP(Tabulka1[[#This Row],[ČÍSLO CLUBU]],'13.7.2023'!D:D,'13.7.2023'!G:G)</f>
        <v>10</v>
      </c>
      <c r="Z3" s="44">
        <f>_xlfn.XLOOKUP(Tabulka1[[#This Row],[ČÍSLO CLUBU]],'13.7.2023'!D:D,'13.7.2023'!I:I)</f>
        <v>40</v>
      </c>
      <c r="AA3" s="44">
        <f>_xlfn.XLOOKUP(Tabulka1[[#This Row],[ČÍSLO CLUBU]],'13.7.2023'!D:D,'13.7.2023'!K:K)</f>
        <v>20</v>
      </c>
      <c r="AB3" s="102">
        <f>Tabulka1[[#This Row],[BRUTTO 13          ]]+Tabulka1[[#This Row],[NETTO 14]]+Tabulka1[[#This Row],[TOP 3 (2)24]]</f>
        <v>70</v>
      </c>
      <c r="AC3" s="43">
        <f>_xlfn.XLOOKUP(Tabulka1[[#This Row],[ČÍSLO CLUBU]],'4.8.2023 Konopiště'!D:D,'4.8.2023 Konopiště'!K:K)</f>
        <v>20</v>
      </c>
      <c r="AD3" s="44">
        <f>_xlfn.XLOOKUP(Tabulka1[[#This Row],[ČÍSLO CLUBU]],'4.8.2023 Konopiště'!D:D,'4.8.2023 Konopiště'!I:I)</f>
        <v>40</v>
      </c>
      <c r="AE3" s="44">
        <f>_xlfn.XLOOKUP(Tabulka1[[#This Row],[ČÍSLO CLUBU]],'4.8.2023 Konopiště'!D:D,'4.8.2023 Konopiště'!J:J)</f>
        <v>30</v>
      </c>
      <c r="AF3" s="103">
        <f>Tabulka1[[#This Row],[TOP 3 (2)25]]+Tabulka1[[#This Row],[NETTO 17]]+Tabulka1[[#This Row],[BRUTTO 16  x2]]</f>
        <v>90</v>
      </c>
      <c r="AG3" s="44">
        <f>_xlfn.XLOOKUP(Tabulka1[[#This Row],[ČÍSLO CLUBU]],'10.9.2023'!D:D,'10.9.2023'!G:G)</f>
        <v>11</v>
      </c>
      <c r="AH3" s="44">
        <f>_xlfn.XLOOKUP(Tabulka1[[#This Row],[ČÍSLO CLUBU]],'10.9.2023'!D:D,'10.9.2023'!I:I)</f>
        <v>35</v>
      </c>
      <c r="AI3" s="44">
        <f>_xlfn.XLOOKUP(Tabulka1[[#This Row],[ČÍSLO CLUBU]],'10.9.2023'!D:D,'10.9.2023'!K:K)</f>
        <v>0</v>
      </c>
      <c r="AJ3" s="102">
        <f>Tabulka1[[#This Row],[TOP 3 (2)26]]+Tabulka1[[#This Row],[NETTO 20]]+Tabulka1[[#This Row],[BRUTTO 19    ]]</f>
        <v>46</v>
      </c>
      <c r="AO3" s="43">
        <f>Tabulka1[[#This Row],[Karlovy Vary 10.9.23 CELKEM]]+Tabulka1[[#This Row],[Konopiště - Radecký 4.8.23  CELKEM]]+Tabulka1[[#This Row],[Albatros 13.7.23 CELKEM]]+Tabulka1[[#This Row],[Vinoř 29.6.23    CELKEM]]+Tabulka1[[#This Row],[Dýšina 24.5.23 CELKEM]]</f>
        <v>307</v>
      </c>
      <c r="AP3" s="85" t="s">
        <v>200</v>
      </c>
    </row>
    <row r="4" spans="1:42" x14ac:dyDescent="0.25">
      <c r="A4" s="74" t="s">
        <v>46</v>
      </c>
      <c r="B4" s="6" t="s">
        <v>9</v>
      </c>
      <c r="C4" s="6">
        <v>1200445</v>
      </c>
      <c r="D4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8</v>
      </c>
      <c r="E4" s="43">
        <f>_xlfn.XLOOKUP(Tabulka1[[#This Row],[ČÍSLO CLUBU]],'19.4.2023'!D:D,'19.4.2023'!G:G)</f>
        <v>12</v>
      </c>
      <c r="F4" s="44">
        <f>_xlfn.XLOOKUP(Tabulka1[[#This Row],[ČÍSLO CLUBU]],'19.4.2023'!D:D,'19.4.2023'!I:I)</f>
        <v>30</v>
      </c>
      <c r="G4" s="44">
        <f>_xlfn.XLOOKUP(Tabulka1[[#This Row],[ČÍSLO CLUBU]],'19.4.2023'!D:D,'19.4.2023'!K:K)</f>
        <v>0</v>
      </c>
      <c r="H4" s="46">
        <f>Tabulka1[[#This Row],[BRUTTO ]]+Tabulka1[[#This Row],[NETTO]]+Tabulka1[[#This Row],[TOP 3]]</f>
        <v>42</v>
      </c>
      <c r="I4" s="44">
        <f>_xlfn.XLOOKUP(Tabulka1[[#This Row],[ČÍSLO CLUBU]],'2.5.2023'!D:D,'2.5.2023'!G:G)</f>
        <v>11</v>
      </c>
      <c r="J4" s="44">
        <f>_xlfn.XLOOKUP(Tabulka1[[#This Row],[ČÍSLO CLUBU]],'2.5.2023'!D:D,'2.5.2023'!I:I)</f>
        <v>34</v>
      </c>
      <c r="K4" s="44">
        <f>_xlfn.XLOOKUP(Tabulka1[[#This Row],[ČÍSLO CLUBU]],'2.5.2023'!D:D,'2.5.2023'!K:K)</f>
        <v>20</v>
      </c>
      <c r="L4" s="102">
        <f>Tabulka1[[#This Row],[BRUTTO]]+Tabulka1[[#This Row],[NETTO2]]+Tabulka1[[#This Row],[TOP 3 (2)]]</f>
        <v>65</v>
      </c>
      <c r="M4" s="43">
        <f>_xlfn.XLOOKUP(Tabulka1[[#This Row],[ČÍSLO CLUBU]],'24.5.2023 Dýšina'!D:D,'24.5.2023 Dýšina'!K:K)</f>
        <v>24</v>
      </c>
      <c r="N4" s="44">
        <f>_xlfn.XLOOKUP(Tabulka1[[#This Row],[ČÍSLO CLUBU]],'24.5.2023 Dýšina'!D:D,'24.5.2023 Dýšina'!I:I)</f>
        <v>34</v>
      </c>
      <c r="O4" s="44">
        <f>_xlfn.XLOOKUP(Tabulka1[[#This Row],[ČÍSLO CLUBU]],'24.5.2023 Dýšina'!D:D,'24.5.2023 Dýšina'!J:J)</f>
        <v>0</v>
      </c>
      <c r="P4" s="103">
        <f>Tabulka1[[#This Row],[BRUTTO 4 x2]]+Tabulka1[[#This Row],[NETTO    5]]+Tabulka1[[#This Row],[TOP 3 (2)2]]</f>
        <v>58</v>
      </c>
      <c r="Q4" s="44">
        <f>_xlfn.XLOOKUP(Tabulka1[[#This Row],[ČÍSLO CLUBU]],'13.6.2023'!D:D,'13.6.2023'!G:G)</f>
        <v>19</v>
      </c>
      <c r="R4" s="44">
        <f>_xlfn.XLOOKUP(Tabulka1[[#This Row],[ČÍSLO CLUBU]],'13.6.2023'!D:D,'13.6.2023'!I:I)</f>
        <v>37</v>
      </c>
      <c r="S4" s="44">
        <f>_xlfn.XLOOKUP(Tabulka1[[#This Row],[ČÍSLO CLUBU]],'13.6.2023'!D:D,'13.6.2023'!K:K)</f>
        <v>0</v>
      </c>
      <c r="T4" s="102">
        <f>Tabulka1[[#This Row],[BRUTTO 7]]+Tabulka1[[#This Row],[NETTO    8]]+Tabulka1[[#This Row],[TOP 3 (2)22]]</f>
        <v>56</v>
      </c>
      <c r="U4" s="43">
        <f>_xlfn.XLOOKUP(Tabulka1[[#This Row],[ČÍSLO CLUBU]],'29.6.2023'!D:D,'29.6.2023'!G:G)</f>
        <v>15</v>
      </c>
      <c r="V4" s="44">
        <f>_xlfn.XLOOKUP(Tabulka1[[#This Row],[ČÍSLO CLUBU]],'29.6.2023'!D:D,'29.6.2023'!I:I)</f>
        <v>33</v>
      </c>
      <c r="W4" s="44">
        <f>_xlfn.XLOOKUP(Tabulka1[[#This Row],[ČÍSLO CLUBU]],'29.6.2023'!D:D,'29.6.2023'!K:K)</f>
        <v>0</v>
      </c>
      <c r="X4" s="103">
        <f>Tabulka1[[#This Row],[BRUTTO 10]]+Tabulka1[[#This Row],[NETTO 11]]+Tabulka1[[#This Row],[TOP 3 (2)23]]</f>
        <v>48</v>
      </c>
      <c r="Y4" s="44">
        <f>_xlfn.XLOOKUP(Tabulka1[[#This Row],[ČÍSLO CLUBU]],'13.7.2023'!D:D,'13.7.2023'!G:G)</f>
        <v>12</v>
      </c>
      <c r="Z4" s="44">
        <f>_xlfn.XLOOKUP(Tabulka1[[#This Row],[ČÍSLO CLUBU]],'13.7.2023'!D:D,'13.7.2023'!I:I)</f>
        <v>36</v>
      </c>
      <c r="AA4" s="44">
        <f>_xlfn.XLOOKUP(Tabulka1[[#This Row],[ČÍSLO CLUBU]],'13.7.2023'!D:D,'13.7.2023'!K:K)</f>
        <v>0</v>
      </c>
      <c r="AB4" s="47">
        <f>Tabulka1[[#This Row],[BRUTTO 13          ]]+Tabulka1[[#This Row],[NETTO 14]]+Tabulka1[[#This Row],[TOP 3 (2)24]]</f>
        <v>48</v>
      </c>
      <c r="AC4" s="43">
        <f>_xlfn.XLOOKUP(Tabulka1[[#This Row],[ČÍSLO CLUBU]],'4.8.2023 Konopiště'!D:D,'4.8.2023 Konopiště'!K:K)</f>
        <v>26</v>
      </c>
      <c r="AD4" s="44">
        <f>_xlfn.XLOOKUP(Tabulka1[[#This Row],[ČÍSLO CLUBU]],'4.8.2023 Konopiště'!D:D,'4.8.2023 Konopiště'!I:I)</f>
        <v>39</v>
      </c>
      <c r="AE4" s="44">
        <f>_xlfn.XLOOKUP(Tabulka1[[#This Row],[ČÍSLO CLUBU]],'4.8.2023 Konopiště'!D:D,'4.8.2023 Konopiště'!J:J)</f>
        <v>10</v>
      </c>
      <c r="AF4" s="103">
        <f>Tabulka1[[#This Row],[TOP 3 (2)25]]+Tabulka1[[#This Row],[NETTO 17]]+Tabulka1[[#This Row],[BRUTTO 16  x2]]</f>
        <v>75</v>
      </c>
      <c r="AG4" s="44">
        <f>_xlfn.XLOOKUP(Tabulka1[[#This Row],[ČÍSLO CLUBU]],'10.9.2023'!D:D,'10.9.2023'!G:G)</f>
        <v>10</v>
      </c>
      <c r="AH4" s="44">
        <f>_xlfn.XLOOKUP(Tabulka1[[#This Row],[ČÍSLO CLUBU]],'10.9.2023'!D:D,'10.9.2023'!I:I)</f>
        <v>32</v>
      </c>
      <c r="AI4" s="44">
        <f>_xlfn.XLOOKUP(Tabulka1[[#This Row],[ČÍSLO CLUBU]],'10.9.2023'!D:D,'10.9.2023'!K:K)</f>
        <v>0</v>
      </c>
      <c r="AJ4" s="47">
        <f>Tabulka1[[#This Row],[TOP 3 (2)26]]+Tabulka1[[#This Row],[NETTO 20]]+Tabulka1[[#This Row],[BRUTTO 19    ]]</f>
        <v>42</v>
      </c>
      <c r="AO4" s="43">
        <f>Tabulka1[[#This Row],[Konopiště - Radecký 4.8.23  CELKEM]]+Tabulka1[[#This Row],[Vinoř 29.6.23    CELKEM]]+Tabulka1[[#This Row],[Beroun 13.6.23 CELKEM]]+Tabulka1[[#This Row],[Dýšina 24.5.23 CELKEM]]+Tabulka1[[#This Row],[Kácov 2.5.23            CELKEM]]</f>
        <v>302</v>
      </c>
      <c r="AP4" s="85" t="s">
        <v>201</v>
      </c>
    </row>
    <row r="5" spans="1:42" x14ac:dyDescent="0.25">
      <c r="A5" s="74" t="s">
        <v>85</v>
      </c>
      <c r="B5" s="72" t="s">
        <v>9</v>
      </c>
      <c r="C5" s="72">
        <v>1201312</v>
      </c>
      <c r="D5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6</v>
      </c>
      <c r="I5" s="44">
        <f>_xlfn.XLOOKUP(Tabulka1[[#This Row],[ČÍSLO CLUBU]],'2.5.2023'!D:D,'2.5.2023'!G:G)</f>
        <v>1</v>
      </c>
      <c r="J5" s="44">
        <f>_xlfn.XLOOKUP(Tabulka1[[#This Row],[ČÍSLO CLUBU]],'2.5.2023'!D:D,'2.5.2023'!I:I)</f>
        <v>18</v>
      </c>
      <c r="K5" s="44">
        <f>_xlfn.XLOOKUP(Tabulka1[[#This Row],[ČÍSLO CLUBU]],'2.5.2023'!D:D,'2.5.2023'!K:K)</f>
        <v>0</v>
      </c>
      <c r="L5" s="102">
        <f>Tabulka1[[#This Row],[BRUTTO]]+Tabulka1[[#This Row],[NETTO2]]+Tabulka1[[#This Row],[TOP 3 (2)]]</f>
        <v>19</v>
      </c>
      <c r="M5" s="43">
        <f>_xlfn.XLOOKUP(Tabulka1[[#This Row],[ČÍSLO CLUBU]],'24.5.2023 Dýšina'!D:D,'24.5.2023 Dýšina'!K:K)</f>
        <v>0</v>
      </c>
      <c r="N5" s="44">
        <f>_xlfn.XLOOKUP(Tabulka1[[#This Row],[ČÍSLO CLUBU]],'24.5.2023 Dýšina'!D:D,'24.5.2023 Dýšina'!I:I)</f>
        <v>16</v>
      </c>
      <c r="O5" s="44">
        <f>_xlfn.XLOOKUP(Tabulka1[[#This Row],[ČÍSLO CLUBU]],'24.5.2023 Dýšina'!D:D,'24.5.2023 Dýšina'!J:J)</f>
        <v>0</v>
      </c>
      <c r="P5" s="46">
        <f>Tabulka1[[#This Row],[BRUTTO 4 x2]]+Tabulka1[[#This Row],[NETTO    5]]+Tabulka1[[#This Row],[TOP 3 (2)2]]</f>
        <v>16</v>
      </c>
      <c r="U5" s="43">
        <f>_xlfn.XLOOKUP(Tabulka1[[#This Row],[ČÍSLO CLUBU]],'29.6.2023'!D:D,'29.6.2023'!G:G)</f>
        <v>5</v>
      </c>
      <c r="V5" s="44">
        <f>_xlfn.XLOOKUP(Tabulka1[[#This Row],[ČÍSLO CLUBU]],'29.6.2023'!D:D,'29.6.2023'!I:I)</f>
        <v>36</v>
      </c>
      <c r="W5" s="44">
        <f>_xlfn.XLOOKUP(Tabulka1[[#This Row],[ČÍSLO CLUBU]],'29.6.2023'!D:D,'29.6.2023'!K:K)</f>
        <v>30</v>
      </c>
      <c r="X5" s="103">
        <f>Tabulka1[[#This Row],[BRUTTO 10]]+Tabulka1[[#This Row],[NETTO 11]]+Tabulka1[[#This Row],[TOP 3 (2)23]]</f>
        <v>71</v>
      </c>
      <c r="Y5" s="44">
        <f>_xlfn.XLOOKUP(Tabulka1[[#This Row],[ČÍSLO CLUBU]],'13.7.2023'!D:D,'13.7.2023'!G:G)</f>
        <v>4</v>
      </c>
      <c r="Z5" s="44">
        <f>_xlfn.XLOOKUP(Tabulka1[[#This Row],[ČÍSLO CLUBU]],'13.7.2023'!D:D,'13.7.2023'!I:I)</f>
        <v>36</v>
      </c>
      <c r="AA5" s="44">
        <f>_xlfn.XLOOKUP(Tabulka1[[#This Row],[ČÍSLO CLUBU]],'13.7.2023'!D:D,'13.7.2023'!K:K)</f>
        <v>30</v>
      </c>
      <c r="AB5" s="102">
        <f>Tabulka1[[#This Row],[BRUTTO 13          ]]+Tabulka1[[#This Row],[NETTO 14]]+Tabulka1[[#This Row],[TOP 3 (2)24]]</f>
        <v>70</v>
      </c>
      <c r="AC5" s="43">
        <f>_xlfn.XLOOKUP(Tabulka1[[#This Row],[ČÍSLO CLUBU]],'4.8.2023 Konopiště'!D:D,'4.8.2023 Konopiště'!K:K)</f>
        <v>6</v>
      </c>
      <c r="AD5" s="44">
        <f>_xlfn.XLOOKUP(Tabulka1[[#This Row],[ČÍSLO CLUBU]],'4.8.2023 Konopiště'!D:D,'4.8.2023 Konopiště'!I:I)</f>
        <v>38</v>
      </c>
      <c r="AE5" s="44">
        <f>_xlfn.XLOOKUP(Tabulka1[[#This Row],[ČÍSLO CLUBU]],'4.8.2023 Konopiště'!D:D,'4.8.2023 Konopiště'!J:J)</f>
        <v>10</v>
      </c>
      <c r="AF5" s="103">
        <f>Tabulka1[[#This Row],[TOP 3 (2)25]]+Tabulka1[[#This Row],[NETTO 17]]+Tabulka1[[#This Row],[BRUTTO 16  x2]]</f>
        <v>54</v>
      </c>
      <c r="AG5" s="44">
        <f>_xlfn.XLOOKUP(Tabulka1[[#This Row],[ČÍSLO CLUBU]],'10.9.2023'!D:D,'10.9.2023'!G:G)</f>
        <v>3</v>
      </c>
      <c r="AH5" s="44">
        <f>_xlfn.XLOOKUP(Tabulka1[[#This Row],[ČÍSLO CLUBU]],'10.9.2023'!D:D,'10.9.2023'!I:I)</f>
        <v>36</v>
      </c>
      <c r="AI5" s="44">
        <f>_xlfn.XLOOKUP(Tabulka1[[#This Row],[ČÍSLO CLUBU]],'10.9.2023'!D:D,'10.9.2023'!K:K)</f>
        <v>20</v>
      </c>
      <c r="AJ5" s="102">
        <f>Tabulka1[[#This Row],[TOP 3 (2)26]]+Tabulka1[[#This Row],[NETTO 20]]+Tabulka1[[#This Row],[BRUTTO 19    ]]</f>
        <v>59</v>
      </c>
      <c r="AO5" s="43">
        <f>Tabulka1[[#This Row],[Karlovy Vary 10.9.23 CELKEM]]+Tabulka1[[#This Row],[Konopiště - Radecký 4.8.23  CELKEM]]+Tabulka1[[#This Row],[Albatros 13.7.23 CELKEM]]+Tabulka1[[#This Row],[Vinoř 29.6.23    CELKEM]]+Tabulka1[[#This Row],[Kácov 2.5.23            CELKEM]]</f>
        <v>273</v>
      </c>
      <c r="AP5" s="46"/>
    </row>
    <row r="6" spans="1:42" x14ac:dyDescent="0.25">
      <c r="A6" s="74" t="s">
        <v>81</v>
      </c>
      <c r="B6" s="6" t="s">
        <v>4</v>
      </c>
      <c r="C6" s="6">
        <v>9804942</v>
      </c>
      <c r="D6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6</v>
      </c>
      <c r="I6" s="44">
        <f>_xlfn.XLOOKUP(Tabulka1[[#This Row],[ČÍSLO CLUBU]],'2.5.2023'!D:D,'2.5.2023'!G:G)</f>
        <v>7</v>
      </c>
      <c r="J6" s="44">
        <f>_xlfn.XLOOKUP(Tabulka1[[#This Row],[ČÍSLO CLUBU]],'2.5.2023'!D:D,'2.5.2023'!I:I)</f>
        <v>28</v>
      </c>
      <c r="K6" s="44">
        <f>_xlfn.XLOOKUP(Tabulka1[[#This Row],[ČÍSLO CLUBU]],'2.5.2023'!D:D,'2.5.2023'!K:K)</f>
        <v>0</v>
      </c>
      <c r="L6" s="102">
        <f>Tabulka1[[#This Row],[BRUTTO]]+Tabulka1[[#This Row],[NETTO2]]+Tabulka1[[#This Row],[TOP 3 (2)]]</f>
        <v>35</v>
      </c>
      <c r="M6" s="43">
        <f>_xlfn.XLOOKUP(Tabulka1[[#This Row],[ČÍSLO CLUBU]],'24.5.2023 Dýšina'!D:D,'24.5.2023 Dýšina'!K:K)</f>
        <v>4</v>
      </c>
      <c r="N6" s="44">
        <f>_xlfn.XLOOKUP(Tabulka1[[#This Row],[ČÍSLO CLUBU]],'24.5.2023 Dýšina'!D:D,'24.5.2023 Dýšina'!I:I)</f>
        <v>26</v>
      </c>
      <c r="O6" s="44">
        <f>_xlfn.XLOOKUP(Tabulka1[[#This Row],[ČÍSLO CLUBU]],'24.5.2023 Dýšina'!D:D,'24.5.2023 Dýšina'!J:J)</f>
        <v>0</v>
      </c>
      <c r="P6" s="46">
        <f>Tabulka1[[#This Row],[BRUTTO 4 x2]]+Tabulka1[[#This Row],[NETTO    5]]+Tabulka1[[#This Row],[TOP 3 (2)2]]</f>
        <v>30</v>
      </c>
      <c r="Q6" s="44">
        <f>_xlfn.XLOOKUP(Tabulka1[[#This Row],[ČÍSLO CLUBU]],'13.6.2023'!D:D,'13.6.2023'!G:G)</f>
        <v>8</v>
      </c>
      <c r="R6" s="44">
        <f>_xlfn.XLOOKUP(Tabulka1[[#This Row],[ČÍSLO CLUBU]],'13.6.2023'!D:D,'13.6.2023'!I:I)</f>
        <v>27</v>
      </c>
      <c r="S6" s="44">
        <f>_xlfn.XLOOKUP(Tabulka1[[#This Row],[ČÍSLO CLUBU]],'13.6.2023'!D:D,'13.6.2023'!K:K)</f>
        <v>0</v>
      </c>
      <c r="T6" s="102">
        <f>Tabulka1[[#This Row],[BRUTTO 7]]+Tabulka1[[#This Row],[NETTO    8]]+Tabulka1[[#This Row],[TOP 3 (2)22]]</f>
        <v>35</v>
      </c>
      <c r="U6" s="43">
        <f>_xlfn.XLOOKUP(Tabulka1[[#This Row],[ČÍSLO CLUBU]],'29.6.2023'!D:D,'29.6.2023'!G:G)</f>
        <v>10</v>
      </c>
      <c r="V6" s="44">
        <f>_xlfn.XLOOKUP(Tabulka1[[#This Row],[ČÍSLO CLUBU]],'29.6.2023'!D:D,'29.6.2023'!I:I)</f>
        <v>34</v>
      </c>
      <c r="W6" s="44">
        <f>_xlfn.XLOOKUP(Tabulka1[[#This Row],[ČÍSLO CLUBU]],'29.6.2023'!D:D,'29.6.2023'!K:K)</f>
        <v>10</v>
      </c>
      <c r="X6" s="103">
        <f>Tabulka1[[#This Row],[BRUTTO 10]]+Tabulka1[[#This Row],[NETTO 11]]+Tabulka1[[#This Row],[TOP 3 (2)23]]</f>
        <v>54</v>
      </c>
      <c r="AC6" s="43">
        <f>_xlfn.XLOOKUP(Tabulka1[[#This Row],[ČÍSLO CLUBU]],'4.8.2023 Konopiště'!D:D,'4.8.2023 Konopiště'!K:K)</f>
        <v>24</v>
      </c>
      <c r="AD6" s="44">
        <f>_xlfn.XLOOKUP(Tabulka1[[#This Row],[ČÍSLO CLUBU]],'4.8.2023 Konopiště'!D:D,'4.8.2023 Konopiště'!I:I)</f>
        <v>44</v>
      </c>
      <c r="AE6" s="44">
        <f>_xlfn.XLOOKUP(Tabulka1[[#This Row],[ČÍSLO CLUBU]],'4.8.2023 Konopiště'!D:D,'4.8.2023 Konopiště'!J:J)</f>
        <v>20</v>
      </c>
      <c r="AF6" s="103">
        <f>Tabulka1[[#This Row],[TOP 3 (2)25]]+Tabulka1[[#This Row],[NETTO 17]]+Tabulka1[[#This Row],[BRUTTO 16  x2]]</f>
        <v>88</v>
      </c>
      <c r="AG6" s="44">
        <f>_xlfn.XLOOKUP(Tabulka1[[#This Row],[ČÍSLO CLUBU]],'10.9.2023'!D:D,'10.9.2023'!G:G)</f>
        <v>6</v>
      </c>
      <c r="AH6" s="44">
        <f>_xlfn.XLOOKUP(Tabulka1[[#This Row],[ČÍSLO CLUBU]],'10.9.2023'!D:D,'10.9.2023'!I:I)</f>
        <v>34</v>
      </c>
      <c r="AI6" s="44">
        <f>_xlfn.XLOOKUP(Tabulka1[[#This Row],[ČÍSLO CLUBU]],'10.9.2023'!D:D,'10.9.2023'!K:K)</f>
        <v>0</v>
      </c>
      <c r="AJ6" s="102">
        <f>Tabulka1[[#This Row],[TOP 3 (2)26]]+Tabulka1[[#This Row],[NETTO 20]]+Tabulka1[[#This Row],[BRUTTO 19    ]]</f>
        <v>40</v>
      </c>
      <c r="AO6" s="43">
        <f>Tabulka1[[#This Row],[Karlovy Vary 10.9.23 CELKEM]]+Tabulka1[[#This Row],[Konopiště - Radecký 4.8.23  CELKEM]]+Tabulka1[[#This Row],[Vinoř 29.6.23    CELKEM]]+Tabulka1[[#This Row],[Beroun 13.6.23 CELKEM]]+Tabulka1[[#This Row],[Kácov 2.5.23            CELKEM]]</f>
        <v>252</v>
      </c>
      <c r="AP6" s="46"/>
    </row>
    <row r="7" spans="1:42" x14ac:dyDescent="0.25">
      <c r="A7" s="74" t="s">
        <v>57</v>
      </c>
      <c r="B7" s="6" t="s">
        <v>7</v>
      </c>
      <c r="C7" s="6">
        <v>11100283</v>
      </c>
      <c r="D7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7</v>
      </c>
      <c r="E7" s="43">
        <f>_xlfn.XLOOKUP(Tabulka1[[#This Row],[ČÍSLO CLUBU]],'19.4.2023'!D:D,'19.4.2023'!G:G)</f>
        <v>6</v>
      </c>
      <c r="F7" s="44">
        <f>_xlfn.XLOOKUP(Tabulka1[[#This Row],[ČÍSLO CLUBU]],'19.4.2023'!D:D,'19.4.2023'!I:I)</f>
        <v>31</v>
      </c>
      <c r="G7" s="44">
        <f>_xlfn.XLOOKUP(Tabulka1[[#This Row],[ČÍSLO CLUBU]],'19.4.2023'!D:D,'19.4.2023'!K:K)</f>
        <v>30</v>
      </c>
      <c r="H7" s="103">
        <f>Tabulka1[[#This Row],[BRUTTO ]]+Tabulka1[[#This Row],[NETTO]]+Tabulka1[[#This Row],[TOP 3]]</f>
        <v>67</v>
      </c>
      <c r="I7" s="44">
        <f>_xlfn.XLOOKUP(Tabulka1[[#This Row],[ČÍSLO CLUBU]],'2.5.2023'!D:D,'2.5.2023'!G:G)</f>
        <v>9</v>
      </c>
      <c r="J7" s="44">
        <f>_xlfn.XLOOKUP(Tabulka1[[#This Row],[ČÍSLO CLUBU]],'2.5.2023'!D:D,'2.5.2023'!I:I)</f>
        <v>29</v>
      </c>
      <c r="K7" s="44">
        <f>_xlfn.XLOOKUP(Tabulka1[[#This Row],[ČÍSLO CLUBU]],'2.5.2023'!D:D,'2.5.2023'!K:K)</f>
        <v>10</v>
      </c>
      <c r="L7" s="102">
        <f>Tabulka1[[#This Row],[BRUTTO]]+Tabulka1[[#This Row],[NETTO2]]+Tabulka1[[#This Row],[TOP 3 (2)]]</f>
        <v>48</v>
      </c>
      <c r="M7" s="43">
        <f>_xlfn.XLOOKUP(Tabulka1[[#This Row],[ČÍSLO CLUBU]],'24.5.2023 Dýšina'!D:D,'24.5.2023 Dýšina'!K:K)</f>
        <v>8</v>
      </c>
      <c r="N7" s="44">
        <f>_xlfn.XLOOKUP(Tabulka1[[#This Row],[ČÍSLO CLUBU]],'24.5.2023 Dýšina'!D:D,'24.5.2023 Dýšina'!I:I)</f>
        <v>25</v>
      </c>
      <c r="O7" s="44">
        <f>_xlfn.XLOOKUP(Tabulka1[[#This Row],[ČÍSLO CLUBU]],'24.5.2023 Dýšina'!D:D,'24.5.2023 Dýšina'!J:J)</f>
        <v>0</v>
      </c>
      <c r="P7" s="46">
        <f>Tabulka1[[#This Row],[BRUTTO 4 x2]]+Tabulka1[[#This Row],[NETTO    5]]+Tabulka1[[#This Row],[TOP 3 (2)2]]</f>
        <v>33</v>
      </c>
      <c r="Q7" s="44">
        <f>_xlfn.XLOOKUP(Tabulka1[[#This Row],[ČÍSLO CLUBU]],'13.6.2023'!D:D,'13.6.2023'!G:G)</f>
        <v>7</v>
      </c>
      <c r="R7" s="44">
        <f>_xlfn.XLOOKUP(Tabulka1[[#This Row],[ČÍSLO CLUBU]],'13.6.2023'!D:D,'13.6.2023'!I:I)</f>
        <v>31</v>
      </c>
      <c r="S7" s="44">
        <f>_xlfn.XLOOKUP(Tabulka1[[#This Row],[ČÍSLO CLUBU]],'13.6.2023'!D:D,'13.6.2023'!K:K)</f>
        <v>10</v>
      </c>
      <c r="T7" s="102">
        <f>Tabulka1[[#This Row],[BRUTTO 7]]+Tabulka1[[#This Row],[NETTO    8]]+Tabulka1[[#This Row],[TOP 3 (2)22]]</f>
        <v>48</v>
      </c>
      <c r="U7" s="43">
        <f>_xlfn.XLOOKUP(Tabulka1[[#This Row],[ČÍSLO CLUBU]],'29.6.2023'!D:D,'29.6.2023'!G:G)</f>
        <v>3</v>
      </c>
      <c r="V7" s="44">
        <f>_xlfn.XLOOKUP(Tabulka1[[#This Row],[ČÍSLO CLUBU]],'29.6.2023'!D:D,'29.6.2023'!I:I)</f>
        <v>29</v>
      </c>
      <c r="W7" s="44">
        <f>_xlfn.XLOOKUP(Tabulka1[[#This Row],[ČÍSLO CLUBU]],'29.6.2023'!D:D,'29.6.2023'!K:K)</f>
        <v>0</v>
      </c>
      <c r="X7" s="46">
        <f>Tabulka1[[#This Row],[BRUTTO 10]]+Tabulka1[[#This Row],[NETTO 11]]+Tabulka1[[#This Row],[TOP 3 (2)23]]</f>
        <v>32</v>
      </c>
      <c r="AC7" s="43">
        <f>_xlfn.XLOOKUP(Tabulka1[[#This Row],[ČÍSLO CLUBU]],'4.8.2023 Konopiště'!D:D,'4.8.2023 Konopiště'!K:K)</f>
        <v>10</v>
      </c>
      <c r="AD7" s="44">
        <f>_xlfn.XLOOKUP(Tabulka1[[#This Row],[ČÍSLO CLUBU]],'4.8.2023 Konopiště'!D:D,'4.8.2023 Konopiště'!I:I)</f>
        <v>33</v>
      </c>
      <c r="AE7" s="44">
        <f>_xlfn.XLOOKUP(Tabulka1[[#This Row],[ČÍSLO CLUBU]],'4.8.2023 Konopiště'!D:D,'4.8.2023 Konopiště'!J:J)</f>
        <v>0</v>
      </c>
      <c r="AF7" s="103">
        <f>Tabulka1[[#This Row],[TOP 3 (2)25]]+Tabulka1[[#This Row],[NETTO 17]]+Tabulka1[[#This Row],[BRUTTO 16  x2]]</f>
        <v>43</v>
      </c>
      <c r="AG7" s="44">
        <f>_xlfn.XLOOKUP(Tabulka1[[#This Row],[ČÍSLO CLUBU]],'10.9.2023'!D:D,'10.9.2023'!G:G)</f>
        <v>6</v>
      </c>
      <c r="AH7" s="44">
        <f>_xlfn.XLOOKUP(Tabulka1[[#This Row],[ČÍSLO CLUBU]],'10.9.2023'!D:D,'10.9.2023'!I:I)</f>
        <v>35</v>
      </c>
      <c r="AI7" s="44">
        <f>_xlfn.XLOOKUP(Tabulka1[[#This Row],[ČÍSLO CLUBU]],'10.9.2023'!D:D,'10.9.2023'!K:K)</f>
        <v>0</v>
      </c>
      <c r="AJ7" s="102">
        <f>Tabulka1[[#This Row],[TOP 3 (2)26]]+Tabulka1[[#This Row],[NETTO 20]]+Tabulka1[[#This Row],[BRUTTO 19    ]]</f>
        <v>41</v>
      </c>
      <c r="AO7" s="43">
        <f>Tabulka1[[#This Row],[Karlovy Vary 10.9.23 CELKEM]]+Tabulka1[[#This Row],[Konopiště - Radecký 4.8.23  CELKEM]]+Tabulka1[[#This Row],[Beroun 13.6.23 CELKEM]]+Tabulka1[[#This Row],[Kácov 2.5.23            CELKEM]]+Tabulka1[[#This Row],[Beroun 19.4.23 CELKEM]]</f>
        <v>247</v>
      </c>
      <c r="AP7" s="46"/>
    </row>
    <row r="8" spans="1:42" x14ac:dyDescent="0.25">
      <c r="A8" s="74" t="s">
        <v>69</v>
      </c>
      <c r="B8" s="6" t="s">
        <v>3</v>
      </c>
      <c r="C8" s="6">
        <v>15400129</v>
      </c>
      <c r="D8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5</v>
      </c>
      <c r="E8" s="43">
        <f>_xlfn.XLOOKUP(Tabulka1[[#This Row],[ČÍSLO CLUBU]],'19.4.2023'!D:D,'19.4.2023'!G:G)</f>
        <v>2</v>
      </c>
      <c r="F8" s="44">
        <f>_xlfn.XLOOKUP(Tabulka1[[#This Row],[ČÍSLO CLUBU]],'19.4.2023'!D:D,'19.4.2023'!I:I)</f>
        <v>19</v>
      </c>
      <c r="G8" s="44">
        <f>_xlfn.XLOOKUP(Tabulka1[[#This Row],[ČÍSLO CLUBU]],'19.4.2023'!D:D,'19.4.2023'!K:K)</f>
        <v>0</v>
      </c>
      <c r="H8" s="103">
        <f>Tabulka1[[#This Row],[BRUTTO ]]+Tabulka1[[#This Row],[NETTO]]+Tabulka1[[#This Row],[TOP 3]]</f>
        <v>21</v>
      </c>
      <c r="U8" s="43">
        <f>_xlfn.XLOOKUP(Tabulka1[[#This Row],[ČÍSLO CLUBU]],'29.6.2023'!D:D,'29.6.2023'!G:G)</f>
        <v>7</v>
      </c>
      <c r="V8" s="44">
        <f>_xlfn.XLOOKUP(Tabulka1[[#This Row],[ČÍSLO CLUBU]],'29.6.2023'!D:D,'29.6.2023'!I:I)</f>
        <v>31</v>
      </c>
      <c r="W8" s="44">
        <f>_xlfn.XLOOKUP(Tabulka1[[#This Row],[ČÍSLO CLUBU]],'29.6.2023'!D:D,'29.6.2023'!K:K)</f>
        <v>0</v>
      </c>
      <c r="X8" s="103">
        <f>Tabulka1[[#This Row],[BRUTTO 10]]+Tabulka1[[#This Row],[NETTO 11]]+Tabulka1[[#This Row],[TOP 3 (2)23]]</f>
        <v>38</v>
      </c>
      <c r="Y8" s="44">
        <f>_xlfn.XLOOKUP(Tabulka1[[#This Row],[ČÍSLO CLUBU]],'13.7.2023'!D:D,'13.7.2023'!G:G)</f>
        <v>2</v>
      </c>
      <c r="Z8" s="44">
        <f>_xlfn.XLOOKUP(Tabulka1[[#This Row],[ČÍSLO CLUBU]],'13.7.2023'!D:D,'13.7.2023'!I:I)</f>
        <v>28</v>
      </c>
      <c r="AA8" s="44">
        <f>_xlfn.XLOOKUP(Tabulka1[[#This Row],[ČÍSLO CLUBU]],'13.7.2023'!D:D,'13.7.2023'!K:K)</f>
        <v>0</v>
      </c>
      <c r="AB8" s="102">
        <f>Tabulka1[[#This Row],[BRUTTO 13          ]]+Tabulka1[[#This Row],[NETTO 14]]+Tabulka1[[#This Row],[TOP 3 (2)24]]</f>
        <v>30</v>
      </c>
      <c r="AC8" s="43">
        <f>_xlfn.XLOOKUP(Tabulka1[[#This Row],[ČÍSLO CLUBU]],'4.8.2023 Konopiště'!D:D,'4.8.2023 Konopiště'!K:K)</f>
        <v>8</v>
      </c>
      <c r="AD8" s="44">
        <f>_xlfn.XLOOKUP(Tabulka1[[#This Row],[ČÍSLO CLUBU]],'4.8.2023 Konopiště'!D:D,'4.8.2023 Konopiště'!I:I)</f>
        <v>36</v>
      </c>
      <c r="AE8" s="44">
        <f>_xlfn.XLOOKUP(Tabulka1[[#This Row],[ČÍSLO CLUBU]],'4.8.2023 Konopiště'!D:D,'4.8.2023 Konopiště'!J:J)</f>
        <v>0</v>
      </c>
      <c r="AF8" s="103">
        <f>Tabulka1[[#This Row],[TOP 3 (2)25]]+Tabulka1[[#This Row],[NETTO 17]]+Tabulka1[[#This Row],[BRUTTO 16  x2]]</f>
        <v>44</v>
      </c>
      <c r="AG8" s="44">
        <f>_xlfn.XLOOKUP(Tabulka1[[#This Row],[ČÍSLO CLUBU]],'10.9.2023'!D:D,'10.9.2023'!G:G)</f>
        <v>6</v>
      </c>
      <c r="AH8" s="44">
        <f>_xlfn.XLOOKUP(Tabulka1[[#This Row],[ČÍSLO CLUBU]],'10.9.2023'!D:D,'10.9.2023'!I:I)</f>
        <v>36</v>
      </c>
      <c r="AI8" s="44">
        <f>_xlfn.XLOOKUP(Tabulka1[[#This Row],[ČÍSLO CLUBU]],'10.9.2023'!D:D,'10.9.2023'!K:K)</f>
        <v>30</v>
      </c>
      <c r="AJ8" s="102">
        <f>Tabulka1[[#This Row],[TOP 3 (2)26]]+Tabulka1[[#This Row],[NETTO 20]]+Tabulka1[[#This Row],[BRUTTO 19    ]]</f>
        <v>72</v>
      </c>
      <c r="AO8" s="43">
        <f>Tabulka1[[#This Row],[Karlovy Vary 10.9.23 CELKEM]]+Tabulka1[[#This Row],[Konopiště - Radecký 4.8.23  CELKEM]]+Tabulka1[[#This Row],[Albatros 13.7.23 CELKEM]]+Tabulka1[[#This Row],[Vinoř 29.6.23    CELKEM]]+Tabulka1[[#This Row],[Beroun 19.4.23 CELKEM]]</f>
        <v>205</v>
      </c>
      <c r="AP8" s="46"/>
    </row>
    <row r="9" spans="1:42" x14ac:dyDescent="0.25">
      <c r="A9" s="74" t="s">
        <v>54</v>
      </c>
      <c r="B9" s="6" t="s">
        <v>55</v>
      </c>
      <c r="C9" s="6">
        <v>8600298</v>
      </c>
      <c r="D9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6</v>
      </c>
      <c r="E9" s="43">
        <f>_xlfn.XLOOKUP(Tabulka1[[#This Row],[ČÍSLO CLUBU]],'19.4.2023'!D:D,'19.4.2023'!G:G)</f>
        <v>7</v>
      </c>
      <c r="F9" s="44">
        <f>_xlfn.XLOOKUP(Tabulka1[[#This Row],[ČÍSLO CLUBU]],'19.4.2023'!D:D,'19.4.2023'!I:I)</f>
        <v>24</v>
      </c>
      <c r="G9" s="44">
        <f>_xlfn.XLOOKUP(Tabulka1[[#This Row],[ČÍSLO CLUBU]],'19.4.2023'!D:D,'19.4.2023'!K:K)</f>
        <v>0</v>
      </c>
      <c r="H9" s="103">
        <f>Tabulka1[[#This Row],[BRUTTO ]]+Tabulka1[[#This Row],[NETTO]]+Tabulka1[[#This Row],[TOP 3]]</f>
        <v>31</v>
      </c>
      <c r="I9" s="44">
        <f>_xlfn.XLOOKUP(Tabulka1[[#This Row],[ČÍSLO CLUBU]],'2.5.2023'!D:D,'2.5.2023'!G:G)</f>
        <v>4</v>
      </c>
      <c r="J9" s="44">
        <f>_xlfn.XLOOKUP(Tabulka1[[#This Row],[ČÍSLO CLUBU]],'2.5.2023'!D:D,'2.5.2023'!I:I)</f>
        <v>27</v>
      </c>
      <c r="K9" s="44">
        <f>_xlfn.XLOOKUP(Tabulka1[[#This Row],[ČÍSLO CLUBU]],'2.5.2023'!D:D,'2.5.2023'!K:K)</f>
        <v>0</v>
      </c>
      <c r="L9" s="102">
        <f>Tabulka1[[#This Row],[BRUTTO]]+Tabulka1[[#This Row],[NETTO2]]+Tabulka1[[#This Row],[TOP 3 (2)]]</f>
        <v>31</v>
      </c>
      <c r="Q9" s="44">
        <f>_xlfn.XLOOKUP(Tabulka1[[#This Row],[ČÍSLO CLUBU]],'13.6.2023'!D:D,'13.6.2023'!G:G)</f>
        <v>6</v>
      </c>
      <c r="R9" s="44">
        <f>_xlfn.XLOOKUP(Tabulka1[[#This Row],[ČÍSLO CLUBU]],'13.6.2023'!D:D,'13.6.2023'!I:I)</f>
        <v>31</v>
      </c>
      <c r="S9" s="44">
        <f>_xlfn.XLOOKUP(Tabulka1[[#This Row],[ČÍSLO CLUBU]],'13.6.2023'!D:D,'13.6.2023'!K:K)</f>
        <v>0</v>
      </c>
      <c r="T9" s="102">
        <f>Tabulka1[[#This Row],[BRUTTO 7]]+Tabulka1[[#This Row],[NETTO    8]]+Tabulka1[[#This Row],[TOP 3 (2)22]]</f>
        <v>37</v>
      </c>
      <c r="Y9" s="44">
        <f>_xlfn.XLOOKUP(Tabulka1[[#This Row],[ČÍSLO CLUBU]],'13.7.2023'!D:D,'13.7.2023'!G:G)</f>
        <v>7</v>
      </c>
      <c r="Z9" s="44">
        <f>_xlfn.XLOOKUP(Tabulka1[[#This Row],[ČÍSLO CLUBU]],'13.7.2023'!D:D,'13.7.2023'!I:I)</f>
        <v>34</v>
      </c>
      <c r="AA9" s="44">
        <f>_xlfn.XLOOKUP(Tabulka1[[#This Row],[ČÍSLO CLUBU]],'13.7.2023'!D:D,'13.7.2023'!K:K)</f>
        <v>0</v>
      </c>
      <c r="AB9" s="102">
        <f>Tabulka1[[#This Row],[BRUTTO 13          ]]+Tabulka1[[#This Row],[NETTO 14]]+Tabulka1[[#This Row],[TOP 3 (2)24]]</f>
        <v>41</v>
      </c>
      <c r="AC9" s="43">
        <f>_xlfn.XLOOKUP(Tabulka1[[#This Row],[ČÍSLO CLUBU]],'4.8.2023 Konopiště'!D:D,'4.8.2023 Konopiště'!K:K)</f>
        <v>2</v>
      </c>
      <c r="AD9" s="44">
        <f>_xlfn.XLOOKUP(Tabulka1[[#This Row],[ČÍSLO CLUBU]],'4.8.2023 Konopiště'!D:D,'4.8.2023 Konopiště'!I:I)</f>
        <v>29</v>
      </c>
      <c r="AE9" s="44">
        <f>_xlfn.XLOOKUP(Tabulka1[[#This Row],[ČÍSLO CLUBU]],'4.8.2023 Konopiště'!D:D,'4.8.2023 Konopiště'!J:J)</f>
        <v>0</v>
      </c>
      <c r="AF9" s="46">
        <f>Tabulka1[[#This Row],[TOP 3 (2)25]]+Tabulka1[[#This Row],[NETTO 17]]+Tabulka1[[#This Row],[BRUTTO 16  x2]]</f>
        <v>31</v>
      </c>
      <c r="AG9" s="44">
        <f>_xlfn.XLOOKUP(Tabulka1[[#This Row],[ČÍSLO CLUBU]],'10.9.2023'!D:D,'10.9.2023'!G:G)</f>
        <v>8</v>
      </c>
      <c r="AH9" s="44">
        <f>_xlfn.XLOOKUP(Tabulka1[[#This Row],[ČÍSLO CLUBU]],'10.9.2023'!D:D,'10.9.2023'!I:I)</f>
        <v>36</v>
      </c>
      <c r="AI9" s="44">
        <f>_xlfn.XLOOKUP(Tabulka1[[#This Row],[ČÍSLO CLUBU]],'10.9.2023'!D:D,'10.9.2023'!K:K)</f>
        <v>0</v>
      </c>
      <c r="AJ9" s="102">
        <f>Tabulka1[[#This Row],[TOP 3 (2)26]]+Tabulka1[[#This Row],[NETTO 20]]+Tabulka1[[#This Row],[BRUTTO 19    ]]</f>
        <v>44</v>
      </c>
      <c r="AO9" s="43">
        <f>Tabulka1[[#This Row],[Karlovy Vary 10.9.23 CELKEM]]+Tabulka1[[#This Row],[Albatros 13.7.23 CELKEM]]+Tabulka1[[#This Row],[Beroun 13.6.23 CELKEM]]+Tabulka1[[#This Row],[Kácov 2.5.23            CELKEM]]+Tabulka1[[#This Row],[Beroun 19.4.23 CELKEM]]</f>
        <v>184</v>
      </c>
      <c r="AP9" s="46"/>
    </row>
    <row r="10" spans="1:42" x14ac:dyDescent="0.25">
      <c r="A10" s="74" t="s">
        <v>47</v>
      </c>
      <c r="B10" s="72" t="s">
        <v>24</v>
      </c>
      <c r="C10" s="72">
        <v>13900004</v>
      </c>
      <c r="D10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5</v>
      </c>
      <c r="E10" s="43">
        <f>_xlfn.XLOOKUP(Tabulka1[[#This Row],[ČÍSLO CLUBU]],'19.4.2023'!D:D,'19.4.2023'!G:G)</f>
        <v>9</v>
      </c>
      <c r="F10" s="44">
        <f>_xlfn.XLOOKUP(Tabulka1[[#This Row],[ČÍSLO CLUBU]],'19.4.2023'!D:D,'19.4.2023'!I:I)</f>
        <v>26</v>
      </c>
      <c r="G10" s="44">
        <f>_xlfn.XLOOKUP(Tabulka1[[#This Row],[ČÍSLO CLUBU]],'19.4.2023'!D:D,'19.4.2023'!K:K)</f>
        <v>0</v>
      </c>
      <c r="H10" s="103">
        <f>Tabulka1[[#This Row],[BRUTTO ]]+Tabulka1[[#This Row],[NETTO]]+Tabulka1[[#This Row],[TOP 3]]</f>
        <v>35</v>
      </c>
      <c r="M10" s="43">
        <f>_xlfn.XLOOKUP(Tabulka1[[#This Row],[ČÍSLO CLUBU]],'24.5.2023 Dýšina'!D:D,'24.5.2023 Dýšina'!K:K)</f>
        <v>20</v>
      </c>
      <c r="N10" s="44">
        <f>_xlfn.XLOOKUP(Tabulka1[[#This Row],[ČÍSLO CLUBU]],'24.5.2023 Dýšina'!D:D,'24.5.2023 Dýšina'!I:I)</f>
        <v>25</v>
      </c>
      <c r="O10" s="44">
        <f>_xlfn.XLOOKUP(Tabulka1[[#This Row],[ČÍSLO CLUBU]],'24.5.2023 Dýšina'!D:D,'24.5.2023 Dýšina'!J:J)</f>
        <v>0</v>
      </c>
      <c r="P10" s="103">
        <f>Tabulka1[[#This Row],[BRUTTO 4 x2]]+Tabulka1[[#This Row],[NETTO    5]]+Tabulka1[[#This Row],[TOP 3 (2)2]]</f>
        <v>45</v>
      </c>
      <c r="U10" s="43">
        <f>_xlfn.XLOOKUP(Tabulka1[[#This Row],[ČÍSLO CLUBU]],'29.6.2023'!D:D,'29.6.2023'!G:G)</f>
        <v>6</v>
      </c>
      <c r="V10" s="44">
        <f>_xlfn.XLOOKUP(Tabulka1[[#This Row],[ČÍSLO CLUBU]],'29.6.2023'!D:D,'29.6.2023'!I:I)</f>
        <v>27</v>
      </c>
      <c r="W10" s="44">
        <f>_xlfn.XLOOKUP(Tabulka1[[#This Row],[ČÍSLO CLUBU]],'29.6.2023'!D:D,'29.6.2023'!K:K)</f>
        <v>0</v>
      </c>
      <c r="X10" s="103">
        <f>Tabulka1[[#This Row],[BRUTTO 10]]+Tabulka1[[#This Row],[NETTO 11]]+Tabulka1[[#This Row],[TOP 3 (2)23]]</f>
        <v>33</v>
      </c>
      <c r="AC10" s="43">
        <f>_xlfn.XLOOKUP(Tabulka1[[#This Row],[ČÍSLO CLUBU]],'4.8.2023 Konopiště'!D:D,'4.8.2023 Konopiště'!K:K)</f>
        <v>10</v>
      </c>
      <c r="AD10" s="44">
        <f>_xlfn.XLOOKUP(Tabulka1[[#This Row],[ČÍSLO CLUBU]],'4.8.2023 Konopiště'!D:D,'4.8.2023 Konopiště'!I:I)</f>
        <v>29</v>
      </c>
      <c r="AE10" s="44">
        <f>_xlfn.XLOOKUP(Tabulka1[[#This Row],[ČÍSLO CLUBU]],'4.8.2023 Konopiště'!D:D,'4.8.2023 Konopiště'!J:J)</f>
        <v>0</v>
      </c>
      <c r="AF10" s="103">
        <f>Tabulka1[[#This Row],[TOP 3 (2)25]]+Tabulka1[[#This Row],[NETTO 17]]+Tabulka1[[#This Row],[BRUTTO 16  x2]]</f>
        <v>39</v>
      </c>
      <c r="AG10" s="44">
        <f>_xlfn.XLOOKUP(Tabulka1[[#This Row],[ČÍSLO CLUBU]],'10.9.2023'!D:D,'10.9.2023'!G:G)</f>
        <v>5</v>
      </c>
      <c r="AH10" s="44">
        <f>_xlfn.XLOOKUP(Tabulka1[[#This Row],[ČÍSLO CLUBU]],'10.9.2023'!D:D,'10.9.2023'!I:I)</f>
        <v>25</v>
      </c>
      <c r="AI10" s="44">
        <f>_xlfn.XLOOKUP(Tabulka1[[#This Row],[ČÍSLO CLUBU]],'10.9.2023'!D:D,'10.9.2023'!K:K)</f>
        <v>0</v>
      </c>
      <c r="AJ10" s="102">
        <f>Tabulka1[[#This Row],[TOP 3 (2)26]]+Tabulka1[[#This Row],[NETTO 20]]+Tabulka1[[#This Row],[BRUTTO 19    ]]</f>
        <v>30</v>
      </c>
      <c r="AO10" s="43">
        <f>Tabulka1[[#This Row],[Karlovy Vary 10.9.23 CELKEM]]+Tabulka1[[#This Row],[Konopiště - Radecký 4.8.23  CELKEM]]+Tabulka1[[#This Row],[Vinoř 29.6.23    CELKEM]]+Tabulka1[[#This Row],[Dýšina 24.5.23 CELKEM]]+Tabulka1[[#This Row],[Beroun 19.4.23 CELKEM]]</f>
        <v>182</v>
      </c>
      <c r="AP10" s="46"/>
    </row>
    <row r="11" spans="1:42" x14ac:dyDescent="0.25">
      <c r="A11" s="74" t="s">
        <v>44</v>
      </c>
      <c r="B11" s="72" t="s">
        <v>45</v>
      </c>
      <c r="C11" s="72">
        <v>21700249</v>
      </c>
      <c r="D11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4</v>
      </c>
      <c r="E11" s="43">
        <f>_xlfn.XLOOKUP(Tabulka1[[#This Row],[ČÍSLO CLUBU]],'19.4.2023'!D:D,'19.4.2023'!G:G)</f>
        <v>15</v>
      </c>
      <c r="F11" s="44">
        <f>_xlfn.XLOOKUP(Tabulka1[[#This Row],[ČÍSLO CLUBU]],'19.4.2023'!D:D,'19.4.2023'!I:I)</f>
        <v>32</v>
      </c>
      <c r="G11" s="44">
        <f>_xlfn.XLOOKUP(Tabulka1[[#This Row],[ČÍSLO CLUBU]],'19.4.2023'!D:D,'19.4.2023'!K:K)</f>
        <v>0</v>
      </c>
      <c r="H11" s="46">
        <f>Tabulka1[[#This Row],[BRUTTO ]]+Tabulka1[[#This Row],[NETTO]]+Tabulka1[[#This Row],[TOP 3]]</f>
        <v>47</v>
      </c>
      <c r="I11" s="44">
        <f>_xlfn.XLOOKUP(Tabulka1[[#This Row],[ČÍSLO CLUBU]],'2.5.2023'!D:D,'2.5.2023'!G:G)</f>
        <v>8</v>
      </c>
      <c r="J11" s="44">
        <f>_xlfn.XLOOKUP(Tabulka1[[#This Row],[ČÍSLO CLUBU]],'2.5.2023'!D:D,'2.5.2023'!I:I)</f>
        <v>27</v>
      </c>
      <c r="K11" s="44">
        <f>_xlfn.XLOOKUP(Tabulka1[[#This Row],[ČÍSLO CLUBU]],'2.5.2023'!D:D,'2.5.2023'!K:K)</f>
        <v>0</v>
      </c>
      <c r="L11" s="47">
        <f>Tabulka1[[#This Row],[BRUTTO]]+Tabulka1[[#This Row],[NETTO2]]+Tabulka1[[#This Row],[TOP 3 (2)]]</f>
        <v>35</v>
      </c>
      <c r="Q11" s="44">
        <f>_xlfn.XLOOKUP(Tabulka1[[#This Row],[ČÍSLO CLUBU]],'13.6.2023'!D:D,'13.6.2023'!G:G)</f>
        <v>21</v>
      </c>
      <c r="R11" s="44">
        <f>_xlfn.XLOOKUP(Tabulka1[[#This Row],[ČÍSLO CLUBU]],'13.6.2023'!D:D,'13.6.2023'!I:I)</f>
        <v>37</v>
      </c>
      <c r="S11" s="44">
        <f>_xlfn.XLOOKUP(Tabulka1[[#This Row],[ČÍSLO CLUBU]],'13.6.2023'!D:D,'13.6.2023'!K:K)</f>
        <v>0</v>
      </c>
      <c r="T11" s="47">
        <f>Tabulka1[[#This Row],[BRUTTO 7]]+Tabulka1[[#This Row],[NETTO    8]]+Tabulka1[[#This Row],[TOP 3 (2)22]]</f>
        <v>58</v>
      </c>
      <c r="Y11" s="44">
        <f>_xlfn.XLOOKUP(Tabulka1[[#This Row],[ČÍSLO CLUBU]],'13.7.2023'!D:D,'13.7.2023'!G:G)</f>
        <v>15</v>
      </c>
      <c r="Z11" s="44">
        <f>_xlfn.XLOOKUP(Tabulka1[[#This Row],[ČÍSLO CLUBU]],'13.7.2023'!D:D,'13.7.2023'!I:I)</f>
        <v>35</v>
      </c>
      <c r="AA11" s="44">
        <f>_xlfn.XLOOKUP(Tabulka1[[#This Row],[ČÍSLO CLUBU]],'13.7.2023'!D:D,'13.7.2023'!K:K)</f>
        <v>0</v>
      </c>
      <c r="AB11" s="47">
        <f>Tabulka1[[#This Row],[BRUTTO 13          ]]+Tabulka1[[#This Row],[NETTO 14]]+Tabulka1[[#This Row],[TOP 3 (2)24]]</f>
        <v>50</v>
      </c>
      <c r="AJ11" s="44"/>
      <c r="AP11" s="46"/>
    </row>
    <row r="12" spans="1:42" x14ac:dyDescent="0.25">
      <c r="A12" s="74" t="s">
        <v>61</v>
      </c>
      <c r="B12" s="6" t="s">
        <v>1</v>
      </c>
      <c r="C12" s="6">
        <v>10301579</v>
      </c>
      <c r="D12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4</v>
      </c>
      <c r="E12" s="43">
        <f>_xlfn.XLOOKUP(Tabulka1[[#This Row],[ČÍSLO CLUBU]],'19.4.2023'!D:D,'19.4.2023'!G:G)</f>
        <v>4</v>
      </c>
      <c r="F12" s="44">
        <f>_xlfn.XLOOKUP(Tabulka1[[#This Row],[ČÍSLO CLUBU]],'19.4.2023'!D:D,'19.4.2023'!I:I)</f>
        <v>29</v>
      </c>
      <c r="G12" s="44">
        <f>_xlfn.XLOOKUP(Tabulka1[[#This Row],[ČÍSLO CLUBU]],'19.4.2023'!D:D,'19.4.2023'!K:K)</f>
        <v>10</v>
      </c>
      <c r="H12" s="46">
        <f>Tabulka1[[#This Row],[BRUTTO ]]+Tabulka1[[#This Row],[NETTO]]+Tabulka1[[#This Row],[TOP 3]]</f>
        <v>43</v>
      </c>
      <c r="I12" s="44">
        <f>_xlfn.XLOOKUP(Tabulka1[[#This Row],[ČÍSLO CLUBU]],'2.5.2023'!D:D,'2.5.2023'!G:G)</f>
        <v>6</v>
      </c>
      <c r="J12" s="44">
        <f>_xlfn.XLOOKUP(Tabulka1[[#This Row],[ČÍSLO CLUBU]],'2.5.2023'!D:D,'2.5.2023'!I:I)</f>
        <v>26</v>
      </c>
      <c r="K12" s="44">
        <f>_xlfn.XLOOKUP(Tabulka1[[#This Row],[ČÍSLO CLUBU]],'2.5.2023'!D:D,'2.5.2023'!K:K)</f>
        <v>0</v>
      </c>
      <c r="L12" s="47">
        <f>Tabulka1[[#This Row],[BRUTTO]]+Tabulka1[[#This Row],[NETTO2]]+Tabulka1[[#This Row],[TOP 3 (2)]]</f>
        <v>32</v>
      </c>
      <c r="M12" s="43">
        <f>_xlfn.XLOOKUP(Tabulka1[[#This Row],[ČÍSLO CLUBU]],'24.5.2023 Dýšina'!D:D,'24.5.2023 Dýšina'!K:K)</f>
        <v>8</v>
      </c>
      <c r="N12" s="44">
        <f>_xlfn.XLOOKUP(Tabulka1[[#This Row],[ČÍSLO CLUBU]],'24.5.2023 Dýšina'!D:D,'24.5.2023 Dýšina'!I:I)</f>
        <v>27</v>
      </c>
      <c r="O12" s="44">
        <f>_xlfn.XLOOKUP(Tabulka1[[#This Row],[ČÍSLO CLUBU]],'24.5.2023 Dýšina'!D:D,'24.5.2023 Dýšina'!J:J)</f>
        <v>0</v>
      </c>
      <c r="P12" s="46">
        <f>Tabulka1[[#This Row],[BRUTTO 4 x2]]+Tabulka1[[#This Row],[NETTO    5]]+Tabulka1[[#This Row],[TOP 3 (2)2]]</f>
        <v>35</v>
      </c>
      <c r="U12" s="43">
        <f>_xlfn.XLOOKUP(Tabulka1[[#This Row],[ČÍSLO CLUBU]],'29.6.2023'!D:D,'29.6.2023'!G:G)</f>
        <v>7</v>
      </c>
      <c r="V12" s="44">
        <f>_xlfn.XLOOKUP(Tabulka1[[#This Row],[ČÍSLO CLUBU]],'29.6.2023'!D:D,'29.6.2023'!I:I)</f>
        <v>31</v>
      </c>
      <c r="W12" s="44">
        <f>_xlfn.XLOOKUP(Tabulka1[[#This Row],[ČÍSLO CLUBU]],'29.6.2023'!D:D,'29.6.2023'!K:K)</f>
        <v>0</v>
      </c>
      <c r="X12" s="46">
        <f>Tabulka1[[#This Row],[BRUTTO 10]]+Tabulka1[[#This Row],[NETTO 11]]+Tabulka1[[#This Row],[TOP 3 (2)23]]</f>
        <v>38</v>
      </c>
      <c r="AJ12" s="44"/>
      <c r="AP12" s="46"/>
    </row>
    <row r="13" spans="1:42" x14ac:dyDescent="0.25">
      <c r="A13" s="74" t="s">
        <v>116</v>
      </c>
      <c r="B13" s="6" t="s">
        <v>6</v>
      </c>
      <c r="C13" s="6">
        <v>8500439</v>
      </c>
      <c r="D13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4</v>
      </c>
      <c r="Q13" s="44">
        <f>_xlfn.XLOOKUP(Tabulka1[[#This Row],[ČÍSLO CLUBU]],'13.6.2023'!D:D,'13.6.2023'!G:G)</f>
        <v>3</v>
      </c>
      <c r="R13" s="44">
        <f>_xlfn.XLOOKUP(Tabulka1[[#This Row],[ČÍSLO CLUBU]],'13.6.2023'!D:D,'13.6.2023'!I:I)</f>
        <v>27</v>
      </c>
      <c r="S13" s="44">
        <f>_xlfn.XLOOKUP(Tabulka1[[#This Row],[ČÍSLO CLUBU]],'13.6.2023'!D:D,'13.6.2023'!K:K)</f>
        <v>0</v>
      </c>
      <c r="T13" s="47">
        <f>Tabulka1[[#This Row],[BRUTTO 7]]+Tabulka1[[#This Row],[NETTO    8]]+Tabulka1[[#This Row],[TOP 3 (2)22]]</f>
        <v>30</v>
      </c>
      <c r="U13" s="43">
        <f>_xlfn.XLOOKUP(Tabulka1[[#This Row],[ČÍSLO CLUBU]],'29.6.2023'!D:D,'29.6.2023'!G:G)</f>
        <v>3</v>
      </c>
      <c r="V13" s="44">
        <f>_xlfn.XLOOKUP(Tabulka1[[#This Row],[ČÍSLO CLUBU]],'29.6.2023'!D:D,'29.6.2023'!I:I)</f>
        <v>28</v>
      </c>
      <c r="W13" s="44">
        <f>_xlfn.XLOOKUP(Tabulka1[[#This Row],[ČÍSLO CLUBU]],'29.6.2023'!D:D,'29.6.2023'!K:K)</f>
        <v>20</v>
      </c>
      <c r="X13" s="46">
        <f>Tabulka1[[#This Row],[BRUTTO 10]]+Tabulka1[[#This Row],[NETTO 11]]+Tabulka1[[#This Row],[TOP 3 (2)23]]</f>
        <v>51</v>
      </c>
      <c r="Y13" s="44">
        <v>0</v>
      </c>
      <c r="Z13" s="44">
        <f>_xlfn.XLOOKUP(Tabulka1[[#This Row],[ČÍSLO CLUBU]],'13.7.2023'!D:D,'13.7.2023'!I:I)</f>
        <v>26</v>
      </c>
      <c r="AA13" s="44">
        <f>_xlfn.XLOOKUP(Tabulka1[[#This Row],[ČÍSLO CLUBU]],'13.7.2023'!D:D,'13.7.2023'!K:K)</f>
        <v>0</v>
      </c>
      <c r="AB13" s="47">
        <f>Tabulka1[[#This Row],[BRUTTO 13          ]]+Tabulka1[[#This Row],[NETTO 14]]+Tabulka1[[#This Row],[TOP 3 (2)24]]</f>
        <v>26</v>
      </c>
      <c r="AC13" s="43">
        <f>_xlfn.XLOOKUP(Tabulka1[[#This Row],[ČÍSLO CLUBU]],'4.8.2023 Konopiště'!D:D,'4.8.2023 Konopiště'!K:K)</f>
        <v>4</v>
      </c>
      <c r="AD13" s="44">
        <f>_xlfn.XLOOKUP(Tabulka1[[#This Row],[ČÍSLO CLUBU]],'4.8.2023 Konopiště'!D:D,'4.8.2023 Konopiště'!I:I)</f>
        <v>24</v>
      </c>
      <c r="AE13" s="44">
        <f>_xlfn.XLOOKUP(Tabulka1[[#This Row],[ČÍSLO CLUBU]],'4.8.2023 Konopiště'!D:D,'4.8.2023 Konopiště'!J:J)</f>
        <v>0</v>
      </c>
      <c r="AF13" s="46">
        <f>Tabulka1[[#This Row],[TOP 3 (2)25]]+Tabulka1[[#This Row],[NETTO 17]]+Tabulka1[[#This Row],[BRUTTO 16  x2]]</f>
        <v>28</v>
      </c>
      <c r="AJ13" s="44"/>
      <c r="AP13" s="46"/>
    </row>
    <row r="14" spans="1:42" x14ac:dyDescent="0.25">
      <c r="A14" s="74" t="s">
        <v>72</v>
      </c>
      <c r="B14" s="6" t="s">
        <v>26</v>
      </c>
      <c r="C14" s="6">
        <v>5600684</v>
      </c>
      <c r="D14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3</v>
      </c>
      <c r="E14" s="43">
        <v>0</v>
      </c>
      <c r="F14" s="44">
        <f>_xlfn.XLOOKUP(Tabulka1[[#This Row],[ČÍSLO CLUBU]],'19.4.2023'!D:D,'19.4.2023'!I:I)</f>
        <v>29</v>
      </c>
      <c r="G14" s="44">
        <f>_xlfn.XLOOKUP(Tabulka1[[#This Row],[ČÍSLO CLUBU]],'19.4.2023'!D:D,'19.4.2023'!K:K)</f>
        <v>20</v>
      </c>
      <c r="H14" s="46">
        <f>Tabulka1[[#This Row],[BRUTTO ]]+Tabulka1[[#This Row],[NETTO]]+Tabulka1[[#This Row],[TOP 3]]</f>
        <v>49</v>
      </c>
      <c r="M14" s="43">
        <f>_xlfn.XLOOKUP(Tabulka1[[#This Row],[ČÍSLO CLUBU]],'24.5.2023 Dýšina'!D:D,'24.5.2023 Dýšina'!K:K)</f>
        <v>6</v>
      </c>
      <c r="N14" s="44">
        <f>_xlfn.XLOOKUP(Tabulka1[[#This Row],[ČÍSLO CLUBU]],'24.5.2023 Dýšina'!D:D,'24.5.2023 Dýšina'!I:I)</f>
        <v>34</v>
      </c>
      <c r="O14" s="44">
        <f>_xlfn.XLOOKUP(Tabulka1[[#This Row],[ČÍSLO CLUBU]],'24.5.2023 Dýšina'!D:D,'24.5.2023 Dýšina'!J:J)</f>
        <v>30</v>
      </c>
      <c r="P14" s="46">
        <f>Tabulka1[[#This Row],[BRUTTO 4 x2]]+Tabulka1[[#This Row],[NETTO    5]]+Tabulka1[[#This Row],[TOP 3 (2)2]]</f>
        <v>70</v>
      </c>
      <c r="Y14" s="44">
        <f>_xlfn.XLOOKUP(Tabulka1[[#This Row],[ČÍSLO CLUBU]],'13.7.2023'!D:D,'13.7.2023'!G:G)</f>
        <v>1</v>
      </c>
      <c r="Z14" s="44">
        <f>_xlfn.XLOOKUP(Tabulka1[[#This Row],[ČÍSLO CLUBU]],'13.7.2023'!D:D,'13.7.2023'!I:I)</f>
        <v>28</v>
      </c>
      <c r="AA14" s="44">
        <f>_xlfn.XLOOKUP(Tabulka1[[#This Row],[ČÍSLO CLUBU]],'13.7.2023'!D:D,'13.7.2023'!K:K)</f>
        <v>10</v>
      </c>
      <c r="AB14" s="47">
        <f>Tabulka1[[#This Row],[BRUTTO 13          ]]+Tabulka1[[#This Row],[NETTO 14]]+Tabulka1[[#This Row],[TOP 3 (2)24]]</f>
        <v>39</v>
      </c>
      <c r="AJ14" s="44"/>
      <c r="AP14" s="45"/>
    </row>
    <row r="15" spans="1:42" x14ac:dyDescent="0.25">
      <c r="A15" s="74" t="s">
        <v>74</v>
      </c>
      <c r="B15" s="6" t="s">
        <v>34</v>
      </c>
      <c r="C15" s="6">
        <v>16100437</v>
      </c>
      <c r="D15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E15" s="43">
        <v>0</v>
      </c>
      <c r="F15" s="44">
        <f>_xlfn.XLOOKUP(Tabulka1[[#This Row],[ČÍSLO CLUBU]],'19.4.2023'!D:D,'19.4.2023'!I:I)</f>
        <v>10</v>
      </c>
      <c r="G15" s="44">
        <f>_xlfn.XLOOKUP(Tabulka1[[#This Row],[ČÍSLO CLUBU]],'19.4.2023'!D:D,'19.4.2023'!K:K)</f>
        <v>10</v>
      </c>
      <c r="H15" s="46">
        <f>Tabulka1[[#This Row],[BRUTTO ]]+Tabulka1[[#This Row],[NETTO]]+Tabulka1[[#This Row],[TOP 3]]</f>
        <v>20</v>
      </c>
      <c r="M15" s="43">
        <f>_xlfn.XLOOKUP(Tabulka1[[#This Row],[ČÍSLO CLUBU]],'24.5.2023 Dýšina'!D:D,'24.5.2023 Dýšina'!K:K)</f>
        <v>0</v>
      </c>
      <c r="N15" s="44">
        <f>_xlfn.XLOOKUP(Tabulka1[[#This Row],[ČÍSLO CLUBU]],'24.5.2023 Dýšina'!D:D,'24.5.2023 Dýšina'!I:I)</f>
        <v>7</v>
      </c>
      <c r="O15" s="44">
        <f>_xlfn.XLOOKUP(Tabulka1[[#This Row],[ČÍSLO CLUBU]],'24.5.2023 Dýšina'!D:D,'24.5.2023 Dýšina'!J:J)</f>
        <v>0</v>
      </c>
      <c r="P15" s="46">
        <f>Tabulka1[[#This Row],[BRUTTO 4 x2]]+Tabulka1[[#This Row],[NETTO    5]]+Tabulka1[[#This Row],[TOP 3 (2)2]]</f>
        <v>7</v>
      </c>
      <c r="AJ15" s="44"/>
    </row>
    <row r="16" spans="1:42" x14ac:dyDescent="0.25">
      <c r="A16" s="74" t="s">
        <v>109</v>
      </c>
      <c r="B16" s="6" t="s">
        <v>3</v>
      </c>
      <c r="C16" s="6">
        <v>15400040</v>
      </c>
      <c r="D16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Q16" s="44">
        <f>_xlfn.XLOOKUP(Tabulka1[[#This Row],[ČÍSLO CLUBU]],'13.6.2023'!D:D,'13.6.2023'!G:G)</f>
        <v>9</v>
      </c>
      <c r="R16" s="44">
        <f>_xlfn.XLOOKUP(Tabulka1[[#This Row],[ČÍSLO CLUBU]],'13.6.2023'!D:D,'13.6.2023'!I:I)</f>
        <v>26</v>
      </c>
      <c r="S16" s="44">
        <f>_xlfn.XLOOKUP(Tabulka1[[#This Row],[ČÍSLO CLUBU]],'13.6.2023'!D:D,'13.6.2023'!K:K)</f>
        <v>0</v>
      </c>
      <c r="T16" s="47">
        <f>Tabulka1[[#This Row],[BRUTTO 7]]+Tabulka1[[#This Row],[NETTO    8]]+Tabulka1[[#This Row],[TOP 3 (2)22]]</f>
        <v>35</v>
      </c>
      <c r="AC16" s="43">
        <f>_xlfn.XLOOKUP(Tabulka1[[#This Row],[ČÍSLO CLUBU]],'4.8.2023 Konopiště'!D:D,'4.8.2023 Konopiště'!K:K)</f>
        <v>18</v>
      </c>
      <c r="AD16" s="44">
        <f>_xlfn.XLOOKUP(Tabulka1[[#This Row],[ČÍSLO CLUBU]],'4.8.2023 Konopiště'!D:D,'4.8.2023 Konopiště'!I:I)</f>
        <v>35</v>
      </c>
      <c r="AE16" s="44">
        <f>_xlfn.XLOOKUP(Tabulka1[[#This Row],[ČÍSLO CLUBU]],'4.8.2023 Konopiště'!D:D,'4.8.2023 Konopiště'!J:J)</f>
        <v>0</v>
      </c>
      <c r="AF16" s="46">
        <f>Tabulka1[[#This Row],[TOP 3 (2)25]]+Tabulka1[[#This Row],[NETTO 17]]+Tabulka1[[#This Row],[BRUTTO 16  x2]]</f>
        <v>53</v>
      </c>
      <c r="AJ16" s="44"/>
    </row>
    <row r="17" spans="1:42" x14ac:dyDescent="0.25">
      <c r="A17" s="74" t="s">
        <v>89</v>
      </c>
      <c r="B17" s="6" t="s">
        <v>0</v>
      </c>
      <c r="C17" s="6">
        <v>18005175</v>
      </c>
      <c r="D17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M17" s="43">
        <f>_xlfn.XLOOKUP(Tabulka1[[#This Row],[ČÍSLO CLUBU]],'24.5.2023 Dýšina'!D:D,'24.5.2023 Dýšina'!K:K)</f>
        <v>26</v>
      </c>
      <c r="N17" s="44">
        <f>_xlfn.XLOOKUP(Tabulka1[[#This Row],[ČÍSLO CLUBU]],'24.5.2023 Dýšina'!D:D,'24.5.2023 Dýšina'!I:I)</f>
        <v>36</v>
      </c>
      <c r="O17" s="44">
        <f>_xlfn.XLOOKUP(Tabulka1[[#This Row],[ČÍSLO CLUBU]],'24.5.2023 Dýšina'!D:D,'24.5.2023 Dýšina'!J:J)</f>
        <v>30</v>
      </c>
      <c r="P17" s="46">
        <f>Tabulka1[[#This Row],[BRUTTO 4 x2]]+Tabulka1[[#This Row],[NETTO    5]]+Tabulka1[[#This Row],[TOP 3 (2)2]]</f>
        <v>92</v>
      </c>
      <c r="Y17" s="44">
        <f>_xlfn.XLOOKUP(Tabulka1[[#This Row],[ČÍSLO CLUBU]],'13.7.2023'!D:D,'13.7.2023'!G:G)</f>
        <v>13</v>
      </c>
      <c r="Z17" s="44">
        <f>_xlfn.XLOOKUP(Tabulka1[[#This Row],[ČÍSLO CLUBU]],'13.7.2023'!D:D,'13.7.2023'!I:I)</f>
        <v>35</v>
      </c>
      <c r="AA17" s="44">
        <f>_xlfn.XLOOKUP(Tabulka1[[#This Row],[ČÍSLO CLUBU]],'13.7.2023'!D:D,'13.7.2023'!K:K)</f>
        <v>0</v>
      </c>
      <c r="AB17" s="47">
        <f>Tabulka1[[#This Row],[BRUTTO 13          ]]+Tabulka1[[#This Row],[NETTO 14]]+Tabulka1[[#This Row],[TOP 3 (2)24]]</f>
        <v>48</v>
      </c>
      <c r="AJ17" s="44"/>
      <c r="AP17" s="45"/>
    </row>
    <row r="18" spans="1:42" x14ac:dyDescent="0.25">
      <c r="A18" s="74" t="s">
        <v>110</v>
      </c>
      <c r="B18" s="6" t="s">
        <v>6</v>
      </c>
      <c r="C18" s="6">
        <v>8500777</v>
      </c>
      <c r="D18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Q18" s="44">
        <f>_xlfn.XLOOKUP(Tabulka1[[#This Row],[ČÍSLO CLUBU]],'13.6.2023'!D:D,'13.6.2023'!G:G)</f>
        <v>8</v>
      </c>
      <c r="R18" s="44">
        <f>_xlfn.XLOOKUP(Tabulka1[[#This Row],[ČÍSLO CLUBU]],'13.6.2023'!D:D,'13.6.2023'!I:I)</f>
        <v>32</v>
      </c>
      <c r="S18" s="44">
        <f>_xlfn.XLOOKUP(Tabulka1[[#This Row],[ČÍSLO CLUBU]],'13.6.2023'!D:D,'13.6.2023'!K:K)</f>
        <v>0</v>
      </c>
      <c r="T18" s="47">
        <f>Tabulka1[[#This Row],[BRUTTO 7]]+Tabulka1[[#This Row],[NETTO    8]]+Tabulka1[[#This Row],[TOP 3 (2)22]]</f>
        <v>40</v>
      </c>
      <c r="Y18" s="44">
        <f>_xlfn.XLOOKUP(Tabulka1[[#This Row],[ČÍSLO CLUBU]],'13.7.2023'!D:D,'13.7.2023'!G:G)</f>
        <v>8</v>
      </c>
      <c r="Z18" s="44">
        <f>_xlfn.XLOOKUP(Tabulka1[[#This Row],[ČÍSLO CLUBU]],'13.7.2023'!D:D,'13.7.2023'!I:I)</f>
        <v>38</v>
      </c>
      <c r="AA18" s="44">
        <f>_xlfn.XLOOKUP(Tabulka1[[#This Row],[ČÍSLO CLUBU]],'13.7.2023'!D:D,'13.7.2023'!K:K)</f>
        <v>0</v>
      </c>
      <c r="AB18" s="47">
        <f>Tabulka1[[#This Row],[BRUTTO 13          ]]+Tabulka1[[#This Row],[NETTO 14]]+Tabulka1[[#This Row],[TOP 3 (2)24]]</f>
        <v>46</v>
      </c>
      <c r="AJ18" s="44"/>
    </row>
    <row r="19" spans="1:42" x14ac:dyDescent="0.25">
      <c r="A19" s="74" t="s">
        <v>86</v>
      </c>
      <c r="B19" s="6" t="s">
        <v>11</v>
      </c>
      <c r="C19" s="6">
        <v>5002387</v>
      </c>
      <c r="D19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M19" s="43">
        <f>_xlfn.XLOOKUP(Tabulka1[[#This Row],[ČÍSLO CLUBU]],'24.5.2023 Dýšina'!D:D,'24.5.2023 Dýšina'!K:K)</f>
        <v>38</v>
      </c>
      <c r="N19" s="44">
        <f>_xlfn.XLOOKUP(Tabulka1[[#This Row],[ČÍSLO CLUBU]],'24.5.2023 Dýšina'!D:D,'24.5.2023 Dýšina'!I:I)</f>
        <v>35</v>
      </c>
      <c r="O19" s="44">
        <f>_xlfn.XLOOKUP(Tabulka1[[#This Row],[ČÍSLO CLUBU]],'24.5.2023 Dýšina'!D:D,'24.5.2023 Dýšina'!J:J)</f>
        <v>0</v>
      </c>
      <c r="P19" s="46">
        <f>Tabulka1[[#This Row],[BRUTTO 4 x2]]+Tabulka1[[#This Row],[NETTO    5]]+Tabulka1[[#This Row],[TOP 3 (2)2]]</f>
        <v>73</v>
      </c>
      <c r="Q19" s="44">
        <f>_xlfn.XLOOKUP(Tabulka1[[#This Row],[ČÍSLO CLUBU]],'13.6.2023'!D:D,'13.6.2023'!G:G)</f>
        <v>13</v>
      </c>
      <c r="R19" s="44">
        <f>_xlfn.XLOOKUP(Tabulka1[[#This Row],[ČÍSLO CLUBU]],'13.6.2023'!D:D,'13.6.2023'!I:I)</f>
        <v>32</v>
      </c>
      <c r="S19" s="44">
        <f>_xlfn.XLOOKUP(Tabulka1[[#This Row],[ČÍSLO CLUBU]],'13.6.2023'!D:D,'13.6.2023'!K:K)</f>
        <v>0</v>
      </c>
      <c r="T19" s="47">
        <f>Tabulka1[[#This Row],[BRUTTO 7]]+Tabulka1[[#This Row],[NETTO    8]]+Tabulka1[[#This Row],[TOP 3 (2)22]]</f>
        <v>45</v>
      </c>
      <c r="AJ19" s="44"/>
      <c r="AP19" s="45"/>
    </row>
    <row r="20" spans="1:42" x14ac:dyDescent="0.25">
      <c r="A20" s="74" t="s">
        <v>143</v>
      </c>
      <c r="B20" s="6" t="s">
        <v>4</v>
      </c>
      <c r="C20" s="6">
        <v>9808759</v>
      </c>
      <c r="D20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Y20" s="44">
        <f>_xlfn.XLOOKUP(Tabulka1[[#This Row],[ČÍSLO CLUBU]],'13.7.2023'!D:D,'13.7.2023'!G:G)</f>
        <v>8</v>
      </c>
      <c r="Z20" s="44">
        <f>_xlfn.XLOOKUP(Tabulka1[[#This Row],[ČÍSLO CLUBU]],'13.7.2023'!D:D,'13.7.2023'!I:I)</f>
        <v>36</v>
      </c>
      <c r="AA20" s="44">
        <f>_xlfn.XLOOKUP(Tabulka1[[#This Row],[ČÍSLO CLUBU]],'13.7.2023'!D:D,'13.7.2023'!K:K)</f>
        <v>30</v>
      </c>
      <c r="AB20" s="47">
        <f>Tabulka1[[#This Row],[BRUTTO 13          ]]+Tabulka1[[#This Row],[NETTO 14]]+Tabulka1[[#This Row],[TOP 3 (2)24]]</f>
        <v>74</v>
      </c>
      <c r="AC20" s="43">
        <f>_xlfn.XLOOKUP(Tabulka1[[#This Row],[ČÍSLO CLUBU]],'4.8.2023 Konopiště'!D:D,'4.8.2023 Konopiště'!K:K)</f>
        <v>16</v>
      </c>
      <c r="AD20" s="44">
        <f>_xlfn.XLOOKUP(Tabulka1[[#This Row],[ČÍSLO CLUBU]],'4.8.2023 Konopiště'!D:D,'4.8.2023 Konopiště'!I:I)</f>
        <v>33</v>
      </c>
      <c r="AE20" s="44">
        <f>_xlfn.XLOOKUP(Tabulka1[[#This Row],[ČÍSLO CLUBU]],'4.8.2023 Konopiště'!D:D,'4.8.2023 Konopiště'!J:J)</f>
        <v>0</v>
      </c>
      <c r="AF20" s="46">
        <f>Tabulka1[[#This Row],[TOP 3 (2)25]]+Tabulka1[[#This Row],[NETTO 17]]+Tabulka1[[#This Row],[BRUTTO 16  x2]]</f>
        <v>49</v>
      </c>
      <c r="AJ20" s="44"/>
    </row>
    <row r="21" spans="1:42" x14ac:dyDescent="0.25">
      <c r="A21" s="74" t="s">
        <v>65</v>
      </c>
      <c r="B21" s="72" t="s">
        <v>7</v>
      </c>
      <c r="C21" s="72">
        <v>11102759</v>
      </c>
      <c r="D21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E21" s="43">
        <f>_xlfn.XLOOKUP(Tabulka1[[#This Row],[ČÍSLO CLUBU]],'19.4.2023'!D:D,'19.4.2023'!G:G)</f>
        <v>2</v>
      </c>
      <c r="F21" s="44">
        <f>_xlfn.XLOOKUP(Tabulka1[[#This Row],[ČÍSLO CLUBU]],'19.4.2023'!D:D,'19.4.2023'!I:I)</f>
        <v>15</v>
      </c>
      <c r="G21" s="44">
        <f>_xlfn.XLOOKUP(Tabulka1[[#This Row],[ČÍSLO CLUBU]],'19.4.2023'!D:D,'19.4.2023'!K:K)</f>
        <v>0</v>
      </c>
      <c r="H21" s="46">
        <f>Tabulka1[[#This Row],[BRUTTO ]]+Tabulka1[[#This Row],[NETTO]]+Tabulka1[[#This Row],[TOP 3]]</f>
        <v>17</v>
      </c>
      <c r="AC21" s="43">
        <f>_xlfn.XLOOKUP(Tabulka1[[#This Row],[ČÍSLO CLUBU]],'4.8.2023 Konopiště'!D:D,'4.8.2023 Konopiště'!K:K)</f>
        <v>6</v>
      </c>
      <c r="AD21" s="44">
        <f>_xlfn.XLOOKUP(Tabulka1[[#This Row],[ČÍSLO CLUBU]],'4.8.2023 Konopiště'!D:D,'4.8.2023 Konopiště'!I:I)</f>
        <v>34</v>
      </c>
      <c r="AE21" s="44">
        <f>_xlfn.XLOOKUP(Tabulka1[[#This Row],[ČÍSLO CLUBU]],'4.8.2023 Konopiště'!D:D,'4.8.2023 Konopiště'!J:J)</f>
        <v>0</v>
      </c>
      <c r="AF21" s="46">
        <f>Tabulka1[[#This Row],[TOP 3 (2)25]]+Tabulka1[[#This Row],[NETTO 17]]+Tabulka1[[#This Row],[BRUTTO 16  x2]]</f>
        <v>40</v>
      </c>
      <c r="AJ21" s="44"/>
    </row>
    <row r="22" spans="1:42" x14ac:dyDescent="0.25">
      <c r="A22" s="74" t="s">
        <v>107</v>
      </c>
      <c r="B22" s="72" t="s">
        <v>11</v>
      </c>
      <c r="C22" s="72">
        <v>5001555</v>
      </c>
      <c r="D22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Q22" s="44">
        <f>_xlfn.XLOOKUP(Tabulka1[[#This Row],[ČÍSLO CLUBU]],'13.6.2023'!D:D,'13.6.2023'!G:G)</f>
        <v>9</v>
      </c>
      <c r="R22" s="44">
        <f>_xlfn.XLOOKUP(Tabulka1[[#This Row],[ČÍSLO CLUBU]],'13.6.2023'!D:D,'13.6.2023'!I:I)</f>
        <v>26</v>
      </c>
      <c r="S22" s="44">
        <f>_xlfn.XLOOKUP(Tabulka1[[#This Row],[ČÍSLO CLUBU]],'13.6.2023'!D:D,'13.6.2023'!K:K)</f>
        <v>0</v>
      </c>
      <c r="T22" s="47">
        <f>Tabulka1[[#This Row],[BRUTTO 7]]+Tabulka1[[#This Row],[NETTO    8]]+Tabulka1[[#This Row],[TOP 3 (2)22]]</f>
        <v>35</v>
      </c>
      <c r="Y22" s="44">
        <f>_xlfn.XLOOKUP(Tabulka1[[#This Row],[ČÍSLO CLUBU]],'13.7.2023'!D:D,'13.7.2023'!G:G)</f>
        <v>9</v>
      </c>
      <c r="Z22" s="44">
        <f>_xlfn.XLOOKUP(Tabulka1[[#This Row],[ČÍSLO CLUBU]],'13.7.2023'!D:D,'13.7.2023'!I:I)</f>
        <v>36</v>
      </c>
      <c r="AA22" s="44">
        <f>_xlfn.XLOOKUP(Tabulka1[[#This Row],[ČÍSLO CLUBU]],'13.7.2023'!D:D,'13.7.2023'!K:K)</f>
        <v>0</v>
      </c>
      <c r="AB22" s="47">
        <f>Tabulka1[[#This Row],[BRUTTO 13          ]]+Tabulka1[[#This Row],[NETTO 14]]+Tabulka1[[#This Row],[TOP 3 (2)24]]</f>
        <v>45</v>
      </c>
      <c r="AJ22" s="44"/>
    </row>
    <row r="23" spans="1:42" x14ac:dyDescent="0.25">
      <c r="A23" s="74" t="s">
        <v>149</v>
      </c>
      <c r="B23" s="72" t="s">
        <v>2</v>
      </c>
      <c r="C23" s="72">
        <v>5301038</v>
      </c>
      <c r="D23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Y23" s="44">
        <f>_xlfn.XLOOKUP(Tabulka1[[#This Row],[ČÍSLO CLUBU]],'13.7.2023'!D:D,'13.7.2023'!G:G)</f>
        <v>3</v>
      </c>
      <c r="Z23" s="44">
        <f>_xlfn.XLOOKUP(Tabulka1[[#This Row],[ČÍSLO CLUBU]],'13.7.2023'!D:D,'13.7.2023'!I:I)</f>
        <v>33</v>
      </c>
      <c r="AA23" s="44">
        <f>_xlfn.XLOOKUP(Tabulka1[[#This Row],[ČÍSLO CLUBU]],'13.7.2023'!D:D,'13.7.2023'!K:K)</f>
        <v>20</v>
      </c>
      <c r="AB23" s="47">
        <f>Tabulka1[[#This Row],[BRUTTO 13          ]]+Tabulka1[[#This Row],[NETTO 14]]+Tabulka1[[#This Row],[TOP 3 (2)24]]</f>
        <v>56</v>
      </c>
      <c r="AC23" s="43">
        <f>_xlfn.XLOOKUP(Tabulka1[[#This Row],[ČÍSLO CLUBU]],'4.8.2023 Konopiště'!D:D,'4.8.2023 Konopiště'!K:K)</f>
        <v>14</v>
      </c>
      <c r="AD23" s="44">
        <f>_xlfn.XLOOKUP(Tabulka1[[#This Row],[ČÍSLO CLUBU]],'4.8.2023 Konopiště'!D:D,'4.8.2023 Konopiště'!I:I)</f>
        <v>40</v>
      </c>
      <c r="AE23" s="44">
        <f>_xlfn.XLOOKUP(Tabulka1[[#This Row],[ČÍSLO CLUBU]],'4.8.2023 Konopiště'!D:D,'4.8.2023 Konopiště'!J:J)</f>
        <v>20</v>
      </c>
      <c r="AF23" s="46">
        <f>Tabulka1[[#This Row],[TOP 3 (2)25]]+Tabulka1[[#This Row],[NETTO 17]]+Tabulka1[[#This Row],[BRUTTO 16  x2]]</f>
        <v>74</v>
      </c>
      <c r="AJ23" s="44"/>
    </row>
    <row r="24" spans="1:42" x14ac:dyDescent="0.25">
      <c r="A24" s="74" t="s">
        <v>118</v>
      </c>
      <c r="B24" s="6" t="s">
        <v>2</v>
      </c>
      <c r="C24" s="6">
        <v>5300512</v>
      </c>
      <c r="D24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U24" s="43">
        <f>_xlfn.XLOOKUP(Tabulka1[[#This Row],[ČÍSLO CLUBU]],'29.6.2023'!D:D,'29.6.2023'!G:G)</f>
        <v>16</v>
      </c>
      <c r="V24" s="44">
        <f>_xlfn.XLOOKUP(Tabulka1[[#This Row],[ČÍSLO CLUBU]],'29.6.2023'!D:D,'29.6.2023'!I:I)</f>
        <v>37</v>
      </c>
      <c r="W24" s="44">
        <f>_xlfn.XLOOKUP(Tabulka1[[#This Row],[ČÍSLO CLUBU]],'29.6.2023'!D:D,'29.6.2023'!K:K)</f>
        <v>30</v>
      </c>
      <c r="X24" s="46">
        <f>Tabulka1[[#This Row],[BRUTTO 10]]+Tabulka1[[#This Row],[NETTO 11]]+Tabulka1[[#This Row],[TOP 3 (2)23]]</f>
        <v>83</v>
      </c>
      <c r="AJ24" s="44"/>
    </row>
    <row r="25" spans="1:42" x14ac:dyDescent="0.25">
      <c r="A25" s="74" t="s">
        <v>146</v>
      </c>
      <c r="B25" s="6" t="s">
        <v>12</v>
      </c>
      <c r="C25" s="6">
        <v>12503219</v>
      </c>
      <c r="D25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Y25" s="44">
        <f>_xlfn.XLOOKUP(Tabulka1[[#This Row],[ČÍSLO CLUBU]],'13.7.2023'!D:D,'13.7.2023'!G:G)</f>
        <v>6</v>
      </c>
      <c r="Z25" s="44">
        <f>_xlfn.XLOOKUP(Tabulka1[[#This Row],[ČÍSLO CLUBU]],'13.7.2023'!D:D,'13.7.2023'!I:I)</f>
        <v>31</v>
      </c>
      <c r="AA25" s="44">
        <f>_xlfn.XLOOKUP(Tabulka1[[#This Row],[ČÍSLO CLUBU]],'13.7.2023'!D:D,'13.7.2023'!K:K)</f>
        <v>0</v>
      </c>
      <c r="AB25" s="47">
        <f>Tabulka1[[#This Row],[BRUTTO 13          ]]+Tabulka1[[#This Row],[NETTO 14]]+Tabulka1[[#This Row],[TOP 3 (2)24]]</f>
        <v>37</v>
      </c>
      <c r="AJ25" s="44"/>
    </row>
    <row r="26" spans="1:42" x14ac:dyDescent="0.25">
      <c r="A26" s="74" t="s">
        <v>236</v>
      </c>
      <c r="B26" s="6" t="s">
        <v>13</v>
      </c>
      <c r="C26" s="6">
        <v>14100890</v>
      </c>
      <c r="D26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E26" s="66"/>
      <c r="F26" s="64"/>
      <c r="G26" s="64"/>
      <c r="H26" s="65"/>
      <c r="I26" s="64"/>
      <c r="J26" s="64"/>
      <c r="K26" s="64"/>
      <c r="L26" s="67"/>
      <c r="M26" s="66"/>
      <c r="N26" s="64"/>
      <c r="O26" s="64"/>
      <c r="P26" s="65"/>
      <c r="Q26" s="64"/>
      <c r="R26" s="64"/>
      <c r="S26" s="64"/>
      <c r="T26" s="67"/>
      <c r="U26" s="66"/>
      <c r="V26" s="64"/>
      <c r="W26" s="64"/>
      <c r="X26" s="65"/>
      <c r="Y26" s="64"/>
      <c r="Z26" s="64"/>
      <c r="AA26" s="64"/>
      <c r="AB26" s="67"/>
      <c r="AC26" s="43">
        <f>_xlfn.XLOOKUP(Tabulka1[[#This Row],[ČÍSLO CLUBU]],'4.8.2023 Konopiště'!D:D,'4.8.2023 Konopiště'!K:K)</f>
        <v>6</v>
      </c>
      <c r="AD26" s="44">
        <f>_xlfn.XLOOKUP(Tabulka1[[#This Row],[ČÍSLO CLUBU]],'4.8.2023 Konopiště'!D:D,'4.8.2023 Konopiště'!I:I)</f>
        <v>37</v>
      </c>
      <c r="AE26" s="44">
        <f>_xlfn.XLOOKUP(Tabulka1[[#This Row],[ČÍSLO CLUBU]],'4.8.2023 Konopiště'!D:D,'4.8.2023 Konopiště'!J:J)</f>
        <v>0</v>
      </c>
      <c r="AF26" s="46">
        <f>Tabulka1[[#This Row],[TOP 3 (2)25]]+Tabulka1[[#This Row],[NETTO 17]]+Tabulka1[[#This Row],[BRUTTO 16  x2]]</f>
        <v>43</v>
      </c>
      <c r="AG26" s="44">
        <f>_xlfn.XLOOKUP(Tabulka1[[#This Row],[ČÍSLO CLUBU]],'10.9.2023'!D:D,'10.9.2023'!G:G)</f>
        <v>5</v>
      </c>
      <c r="AH26" s="44">
        <f>_xlfn.XLOOKUP(Tabulka1[[#This Row],[ČÍSLO CLUBU]],'10.9.2023'!D:D,'10.9.2023'!I:I)</f>
        <v>29</v>
      </c>
      <c r="AI26" s="44">
        <f>_xlfn.XLOOKUP(Tabulka1[[#This Row],[ČÍSLO CLUBU]],'10.9.2023'!D:D,'10.9.2023'!K:K)</f>
        <v>0</v>
      </c>
      <c r="AJ26" s="44">
        <f>Tabulka1[[#This Row],[TOP 3 (2)26]]+Tabulka1[[#This Row],[NETTO 20]]+Tabulka1[[#This Row],[BRUTTO 19    ]]</f>
        <v>34</v>
      </c>
      <c r="AO26" s="66"/>
    </row>
    <row r="27" spans="1:42" x14ac:dyDescent="0.25">
      <c r="A27" s="74" t="s">
        <v>43</v>
      </c>
      <c r="B27" s="6" t="s">
        <v>0</v>
      </c>
      <c r="C27" s="6">
        <v>18004365</v>
      </c>
      <c r="D27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27" s="43">
        <f>_xlfn.XLOOKUP(Tabulka1[[#This Row],[ČÍSLO CLUBU]],'19.4.2023'!D:D,'19.4.2023'!G:G)</f>
        <v>16</v>
      </c>
      <c r="F27" s="44">
        <f>_xlfn.XLOOKUP(Tabulka1[[#This Row],[ČÍSLO CLUBU]],'19.4.2023'!D:D,'19.4.2023'!I:I)</f>
        <v>34</v>
      </c>
      <c r="G27" s="44">
        <f>_xlfn.XLOOKUP(Tabulka1[[#This Row],[ČÍSLO CLUBU]],'19.4.2023'!D:D,'19.4.2023'!K:K)</f>
        <v>0</v>
      </c>
      <c r="H27" s="46">
        <f>Tabulka1[[#This Row],[BRUTTO ]]+Tabulka1[[#This Row],[NETTO]]+Tabulka1[[#This Row],[TOP 3]]</f>
        <v>50</v>
      </c>
      <c r="AJ27" s="44"/>
    </row>
    <row r="28" spans="1:42" x14ac:dyDescent="0.25">
      <c r="A28" s="74" t="s">
        <v>38</v>
      </c>
      <c r="B28" s="6" t="s">
        <v>39</v>
      </c>
      <c r="C28" s="6">
        <v>20001354</v>
      </c>
      <c r="D28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28" s="43">
        <f>_xlfn.XLOOKUP(Tabulka1[[#This Row],[ČÍSLO CLUBU]],'19.4.2023'!D:D,'19.4.2023'!G:G)</f>
        <v>17</v>
      </c>
      <c r="F28" s="44">
        <f>_xlfn.XLOOKUP(Tabulka1[[#This Row],[ČÍSLO CLUBU]],'19.4.2023'!D:D,'19.4.2023'!I:I)</f>
        <v>39</v>
      </c>
      <c r="G28" s="44">
        <f>_xlfn.XLOOKUP(Tabulka1[[#This Row],[ČÍSLO CLUBU]],'19.4.2023'!D:D,'19.4.2023'!K:K)</f>
        <v>20</v>
      </c>
      <c r="H28" s="46">
        <f>Tabulka1[[#This Row],[BRUTTO ]]+Tabulka1[[#This Row],[NETTO]]+Tabulka1[[#This Row],[TOP 3]]</f>
        <v>76</v>
      </c>
      <c r="AJ28" s="44"/>
    </row>
    <row r="29" spans="1:42" x14ac:dyDescent="0.25">
      <c r="A29" s="74" t="s">
        <v>127</v>
      </c>
      <c r="B29" s="6" t="s">
        <v>8</v>
      </c>
      <c r="C29" s="6">
        <v>1007443</v>
      </c>
      <c r="D29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U29" s="43">
        <f>_xlfn.XLOOKUP(Tabulka1[[#This Row],[ČÍSLO CLUBU]],'29.6.2023'!D:D,'29.6.2023'!G:G)</f>
        <v>3</v>
      </c>
      <c r="V29" s="44">
        <f>_xlfn.XLOOKUP(Tabulka1[[#This Row],[ČÍSLO CLUBU]],'29.6.2023'!D:D,'29.6.2023'!I:I)</f>
        <v>26</v>
      </c>
      <c r="W29" s="44">
        <f>_xlfn.XLOOKUP(Tabulka1[[#This Row],[ČÍSLO CLUBU]],'29.6.2023'!D:D,'29.6.2023'!K:K)</f>
        <v>10</v>
      </c>
      <c r="X29" s="46">
        <f>Tabulka1[[#This Row],[BRUTTO 10]]+Tabulka1[[#This Row],[NETTO 11]]+Tabulka1[[#This Row],[TOP 3 (2)23]]</f>
        <v>39</v>
      </c>
      <c r="AJ29" s="44"/>
    </row>
    <row r="30" spans="1:42" x14ac:dyDescent="0.25">
      <c r="A30" s="74" t="s">
        <v>145</v>
      </c>
      <c r="B30" s="6" t="s">
        <v>0</v>
      </c>
      <c r="C30" s="6">
        <v>18004250</v>
      </c>
      <c r="D30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Y30" s="44">
        <f>_xlfn.XLOOKUP(Tabulka1[[#This Row],[ČÍSLO CLUBU]],'13.7.2023'!D:D,'13.7.2023'!G:G)</f>
        <v>7</v>
      </c>
      <c r="Z30" s="44">
        <f>_xlfn.XLOOKUP(Tabulka1[[#This Row],[ČÍSLO CLUBU]],'13.7.2023'!D:D,'13.7.2023'!I:I)</f>
        <v>26</v>
      </c>
      <c r="AA30" s="44">
        <f>_xlfn.XLOOKUP(Tabulka1[[#This Row],[ČÍSLO CLUBU]],'13.7.2023'!D:D,'13.7.2023'!K:K)</f>
        <v>0</v>
      </c>
      <c r="AB30" s="47">
        <f>Tabulka1[[#This Row],[BRUTTO 13          ]]+Tabulka1[[#This Row],[NETTO 14]]+Tabulka1[[#This Row],[TOP 3 (2)24]]</f>
        <v>33</v>
      </c>
      <c r="AJ30" s="44"/>
    </row>
    <row r="31" spans="1:42" x14ac:dyDescent="0.25">
      <c r="A31" s="74" t="s">
        <v>231</v>
      </c>
      <c r="B31" s="6" t="s">
        <v>8</v>
      </c>
      <c r="C31" s="6">
        <v>1006896</v>
      </c>
      <c r="D31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E31" s="66"/>
      <c r="F31" s="64"/>
      <c r="G31" s="64"/>
      <c r="H31" s="65"/>
      <c r="I31" s="64"/>
      <c r="J31" s="64"/>
      <c r="K31" s="64"/>
      <c r="L31" s="67"/>
      <c r="M31" s="66"/>
      <c r="N31" s="64"/>
      <c r="O31" s="64"/>
      <c r="P31" s="65"/>
      <c r="Q31" s="64"/>
      <c r="R31" s="64"/>
      <c r="S31" s="64"/>
      <c r="T31" s="67"/>
      <c r="U31" s="66"/>
      <c r="V31" s="64"/>
      <c r="W31" s="64"/>
      <c r="X31" s="65"/>
      <c r="Y31" s="64"/>
      <c r="Z31" s="64"/>
      <c r="AA31" s="64"/>
      <c r="AB31" s="67"/>
      <c r="AC31" s="43">
        <f>_xlfn.XLOOKUP(Tabulka1[[#This Row],[ČÍSLO CLUBU]],'4.8.2023 Konopiště'!D:D,'4.8.2023 Konopiště'!K:K)</f>
        <v>8</v>
      </c>
      <c r="AD31" s="44">
        <f>_xlfn.XLOOKUP(Tabulka1[[#This Row],[ČÍSLO CLUBU]],'4.8.2023 Konopiště'!D:D,'4.8.2023 Konopiště'!I:I)</f>
        <v>31</v>
      </c>
      <c r="AE31" s="44">
        <f>_xlfn.XLOOKUP(Tabulka1[[#This Row],[ČÍSLO CLUBU]],'4.8.2023 Konopiště'!D:D,'4.8.2023 Konopiště'!J:J)</f>
        <v>0</v>
      </c>
      <c r="AF31" s="46">
        <f>Tabulka1[[#This Row],[TOP 3 (2)25]]+Tabulka1[[#This Row],[NETTO 17]]+Tabulka1[[#This Row],[BRUTTO 16  x2]]</f>
        <v>39</v>
      </c>
      <c r="AG31" s="44">
        <f>_xlfn.XLOOKUP(Tabulka1[[#This Row],[ČÍSLO CLUBU]],'10.9.2023'!D:D,'10.9.2023'!G:G)</f>
        <v>4</v>
      </c>
      <c r="AH31" s="44">
        <f>_xlfn.XLOOKUP(Tabulka1[[#This Row],[ČÍSLO CLUBU]],'10.9.2023'!D:D,'10.9.2023'!I:I)</f>
        <v>31</v>
      </c>
      <c r="AI31" s="44">
        <f>_xlfn.XLOOKUP(Tabulka1[[#This Row],[ČÍSLO CLUBU]],'10.9.2023'!D:D,'10.9.2023'!K:K)</f>
        <v>0</v>
      </c>
      <c r="AJ31" s="44">
        <f>Tabulka1[[#This Row],[TOP 3 (2)26]]+Tabulka1[[#This Row],[NETTO 20]]+Tabulka1[[#This Row],[BRUTTO 19    ]]</f>
        <v>35</v>
      </c>
      <c r="AO31" s="66"/>
    </row>
    <row r="32" spans="1:42" x14ac:dyDescent="0.25">
      <c r="A32" s="74" t="s">
        <v>120</v>
      </c>
      <c r="B32" s="6" t="s">
        <v>4</v>
      </c>
      <c r="C32" s="6">
        <v>9803278</v>
      </c>
      <c r="D32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U32" s="43">
        <f>_xlfn.XLOOKUP(Tabulka1[[#This Row],[ČÍSLO CLUBU]],'29.6.2023'!D:D,'29.6.2023'!G:G)</f>
        <v>16</v>
      </c>
      <c r="V32" s="44">
        <f>_xlfn.XLOOKUP(Tabulka1[[#This Row],[ČÍSLO CLUBU]],'29.6.2023'!D:D,'29.6.2023'!I:I)</f>
        <v>37</v>
      </c>
      <c r="W32" s="44">
        <f>_xlfn.XLOOKUP(Tabulka1[[#This Row],[ČÍSLO CLUBU]],'29.6.2023'!D:D,'29.6.2023'!K:K)</f>
        <v>20</v>
      </c>
      <c r="X32" s="46">
        <f>Tabulka1[[#This Row],[BRUTTO 10]]+Tabulka1[[#This Row],[NETTO 11]]+Tabulka1[[#This Row],[TOP 3 (2)23]]</f>
        <v>73</v>
      </c>
      <c r="AJ32" s="44"/>
    </row>
    <row r="33" spans="1:41" x14ac:dyDescent="0.25">
      <c r="A33" s="74" t="s">
        <v>139</v>
      </c>
      <c r="B33" s="6" t="s">
        <v>13</v>
      </c>
      <c r="C33" s="6">
        <v>14100005</v>
      </c>
      <c r="D33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Y33" s="44">
        <f>_xlfn.XLOOKUP(Tabulka1[[#This Row],[ČÍSLO CLUBU]],'13.7.2023'!D:D,'13.7.2023'!G:G)</f>
        <v>9</v>
      </c>
      <c r="Z33" s="44">
        <f>_xlfn.XLOOKUP(Tabulka1[[#This Row],[ČÍSLO CLUBU]],'13.7.2023'!D:D,'13.7.2023'!I:I)</f>
        <v>30</v>
      </c>
      <c r="AA33" s="44">
        <f>_xlfn.XLOOKUP(Tabulka1[[#This Row],[ČÍSLO CLUBU]],'13.7.2023'!D:D,'13.7.2023'!K:K)</f>
        <v>0</v>
      </c>
      <c r="AB33" s="47">
        <f>Tabulka1[[#This Row],[BRUTTO 13          ]]+Tabulka1[[#This Row],[NETTO 14]]+Tabulka1[[#This Row],[TOP 3 (2)24]]</f>
        <v>39</v>
      </c>
      <c r="AJ33" s="44"/>
    </row>
    <row r="34" spans="1:41" x14ac:dyDescent="0.25">
      <c r="A34" s="74" t="s">
        <v>217</v>
      </c>
      <c r="B34" s="6" t="s">
        <v>218</v>
      </c>
      <c r="C34" s="6">
        <v>4400126</v>
      </c>
      <c r="D34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34" s="66"/>
      <c r="F34" s="64"/>
      <c r="G34" s="64"/>
      <c r="H34" s="65"/>
      <c r="I34" s="64"/>
      <c r="J34" s="64"/>
      <c r="K34" s="64"/>
      <c r="L34" s="67"/>
      <c r="M34" s="66"/>
      <c r="N34" s="64"/>
      <c r="O34" s="64"/>
      <c r="P34" s="65"/>
      <c r="Q34" s="64"/>
      <c r="R34" s="64"/>
      <c r="S34" s="64"/>
      <c r="T34" s="67"/>
      <c r="U34" s="66"/>
      <c r="V34" s="64"/>
      <c r="W34" s="64"/>
      <c r="X34" s="65"/>
      <c r="Y34" s="64"/>
      <c r="Z34" s="64"/>
      <c r="AA34" s="64"/>
      <c r="AB34" s="67"/>
      <c r="AC34" s="43">
        <f>_xlfn.XLOOKUP(Tabulka1[[#This Row],[ČÍSLO CLUBU]],'4.8.2023 Konopiště'!D:D,'4.8.2023 Konopiště'!K:K)</f>
        <v>10</v>
      </c>
      <c r="AD34" s="44">
        <f>_xlfn.XLOOKUP(Tabulka1[[#This Row],[ČÍSLO CLUBU]],'4.8.2023 Konopiště'!D:D,'4.8.2023 Konopiště'!I:I)</f>
        <v>26</v>
      </c>
      <c r="AE34" s="44">
        <f>_xlfn.XLOOKUP(Tabulka1[[#This Row],[ČÍSLO CLUBU]],'4.8.2023 Konopiště'!D:D,'4.8.2023 Konopiště'!J:J)</f>
        <v>0</v>
      </c>
      <c r="AF34" s="46">
        <f>Tabulka1[[#This Row],[TOP 3 (2)25]]+Tabulka1[[#This Row],[NETTO 17]]+Tabulka1[[#This Row],[BRUTTO 16  x2]]</f>
        <v>36</v>
      </c>
      <c r="AJ34" s="44"/>
      <c r="AO34" s="66"/>
    </row>
    <row r="35" spans="1:41" x14ac:dyDescent="0.25">
      <c r="A35" s="74" t="s">
        <v>228</v>
      </c>
      <c r="B35" s="6" t="s">
        <v>229</v>
      </c>
      <c r="C35" s="6">
        <v>12201658</v>
      </c>
      <c r="D35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35" s="66"/>
      <c r="F35" s="64"/>
      <c r="G35" s="64"/>
      <c r="H35" s="65"/>
      <c r="I35" s="64"/>
      <c r="J35" s="64"/>
      <c r="K35" s="64"/>
      <c r="L35" s="67"/>
      <c r="M35" s="66"/>
      <c r="N35" s="64"/>
      <c r="O35" s="64"/>
      <c r="P35" s="65"/>
      <c r="Q35" s="64"/>
      <c r="R35" s="64"/>
      <c r="S35" s="64"/>
      <c r="T35" s="67"/>
      <c r="U35" s="66"/>
      <c r="V35" s="64"/>
      <c r="W35" s="64"/>
      <c r="X35" s="65"/>
      <c r="Y35" s="64"/>
      <c r="Z35" s="64"/>
      <c r="AA35" s="64"/>
      <c r="AB35" s="67"/>
      <c r="AC35" s="43">
        <f>_xlfn.XLOOKUP(Tabulka1[[#This Row],[ČÍSLO CLUBU]],'4.8.2023 Konopiště'!D:D,'4.8.2023 Konopiště'!K:K)</f>
        <v>8</v>
      </c>
      <c r="AD35" s="44">
        <f>_xlfn.XLOOKUP(Tabulka1[[#This Row],[ČÍSLO CLUBU]],'4.8.2023 Konopiště'!D:D,'4.8.2023 Konopiště'!I:I)</f>
        <v>45</v>
      </c>
      <c r="AE35" s="44">
        <f>_xlfn.XLOOKUP(Tabulka1[[#This Row],[ČÍSLO CLUBU]],'4.8.2023 Konopiště'!D:D,'4.8.2023 Konopiště'!J:J)</f>
        <v>30</v>
      </c>
      <c r="AF35" s="46">
        <f>Tabulka1[[#This Row],[TOP 3 (2)25]]+Tabulka1[[#This Row],[NETTO 17]]+Tabulka1[[#This Row],[BRUTTO 16  x2]]</f>
        <v>83</v>
      </c>
      <c r="AJ35" s="44"/>
      <c r="AO35" s="66"/>
    </row>
    <row r="36" spans="1:41" x14ac:dyDescent="0.25">
      <c r="A36" s="74" t="s">
        <v>49</v>
      </c>
      <c r="B36" s="6" t="s">
        <v>50</v>
      </c>
      <c r="C36" s="6">
        <v>13500191</v>
      </c>
      <c r="D36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36" s="43">
        <f>_xlfn.XLOOKUP(Tabulka1[[#This Row],[ČÍSLO CLUBU]],'19.4.2023'!D:D,'19.4.2023'!G:G)</f>
        <v>9</v>
      </c>
      <c r="F36" s="44">
        <f>_xlfn.XLOOKUP(Tabulka1[[#This Row],[ČÍSLO CLUBU]],'19.4.2023'!D:D,'19.4.2023'!I:I)</f>
        <v>28</v>
      </c>
      <c r="G36" s="44">
        <f>_xlfn.XLOOKUP(Tabulka1[[#This Row],[ČÍSLO CLUBU]],'19.4.2023'!D:D,'19.4.2023'!K:K)</f>
        <v>0</v>
      </c>
      <c r="H36" s="46">
        <f>Tabulka1[[#This Row],[BRUTTO ]]+Tabulka1[[#This Row],[NETTO]]+Tabulka1[[#This Row],[TOP 3]]</f>
        <v>37</v>
      </c>
      <c r="AJ36" s="44"/>
    </row>
    <row r="37" spans="1:41" x14ac:dyDescent="0.25">
      <c r="A37" s="74" t="s">
        <v>102</v>
      </c>
      <c r="B37" s="6" t="s">
        <v>9</v>
      </c>
      <c r="C37" s="6">
        <v>1200926</v>
      </c>
      <c r="D37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Q37" s="44">
        <f>_xlfn.XLOOKUP(Tabulka1[[#This Row],[ČÍSLO CLUBU]],'13.6.2023'!D:D,'13.6.2023'!G:G)</f>
        <v>24</v>
      </c>
      <c r="R37" s="44">
        <f>_xlfn.XLOOKUP(Tabulka1[[#This Row],[ČÍSLO CLUBU]],'13.6.2023'!D:D,'13.6.2023'!I:I)</f>
        <v>34</v>
      </c>
      <c r="S37" s="44">
        <f>_xlfn.XLOOKUP(Tabulka1[[#This Row],[ČÍSLO CLUBU]],'13.6.2023'!D:D,'13.6.2023'!K:K)</f>
        <v>0</v>
      </c>
      <c r="T37" s="47">
        <f>Tabulka1[[#This Row],[BRUTTO 7]]+Tabulka1[[#This Row],[NETTO    8]]+Tabulka1[[#This Row],[TOP 3 (2)22]]</f>
        <v>58</v>
      </c>
      <c r="AJ37" s="44"/>
    </row>
    <row r="38" spans="1:41" x14ac:dyDescent="0.25">
      <c r="A38" s="74" t="s">
        <v>206</v>
      </c>
      <c r="B38" s="6" t="s">
        <v>207</v>
      </c>
      <c r="C38" s="6">
        <v>20500290</v>
      </c>
      <c r="D38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38" s="66"/>
      <c r="F38" s="64"/>
      <c r="G38" s="64"/>
      <c r="H38" s="65"/>
      <c r="I38" s="64"/>
      <c r="J38" s="64"/>
      <c r="K38" s="64"/>
      <c r="L38" s="67"/>
      <c r="M38" s="66"/>
      <c r="N38" s="64"/>
      <c r="O38" s="64"/>
      <c r="P38" s="65"/>
      <c r="Q38" s="64"/>
      <c r="R38" s="64"/>
      <c r="S38" s="64"/>
      <c r="T38" s="67"/>
      <c r="U38" s="66"/>
      <c r="V38" s="64"/>
      <c r="W38" s="64"/>
      <c r="X38" s="65"/>
      <c r="Y38" s="64"/>
      <c r="Z38" s="64"/>
      <c r="AA38" s="64"/>
      <c r="AB38" s="67"/>
      <c r="AC38" s="43">
        <f>_xlfn.XLOOKUP(Tabulka1[[#This Row],[ČÍSLO CLUBU]],'4.8.2023 Konopiště'!D:D,'4.8.2023 Konopiště'!K:K)</f>
        <v>22</v>
      </c>
      <c r="AD38" s="44">
        <f>_xlfn.XLOOKUP(Tabulka1[[#This Row],[ČÍSLO CLUBU]],'4.8.2023 Konopiště'!D:D,'4.8.2023 Konopiště'!I:I)</f>
        <v>38</v>
      </c>
      <c r="AE38" s="44">
        <f>_xlfn.XLOOKUP(Tabulka1[[#This Row],[ČÍSLO CLUBU]],'4.8.2023 Konopiště'!D:D,'4.8.2023 Konopiště'!J:J)</f>
        <v>0</v>
      </c>
      <c r="AF38" s="46">
        <f>Tabulka1[[#This Row],[TOP 3 (2)25]]+Tabulka1[[#This Row],[NETTO 17]]+Tabulka1[[#This Row],[BRUTTO 16  x2]]</f>
        <v>60</v>
      </c>
      <c r="AJ38" s="44"/>
      <c r="AO38" s="66"/>
    </row>
    <row r="39" spans="1:41" x14ac:dyDescent="0.25">
      <c r="A39" s="74" t="s">
        <v>132</v>
      </c>
      <c r="B39" s="6" t="s">
        <v>7</v>
      </c>
      <c r="C39" s="6">
        <v>11102775</v>
      </c>
      <c r="D39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Y39" s="44">
        <f>_xlfn.XLOOKUP(Tabulka1[[#This Row],[ČÍSLO CLUBU]],'13.7.2023'!D:D,'13.7.2023'!G:G)</f>
        <v>21</v>
      </c>
      <c r="Z39" s="44">
        <f>_xlfn.XLOOKUP(Tabulka1[[#This Row],[ČÍSLO CLUBU]],'13.7.2023'!D:D,'13.7.2023'!I:I)</f>
        <v>34</v>
      </c>
      <c r="AA39" s="44">
        <f>_xlfn.XLOOKUP(Tabulka1[[#This Row],[ČÍSLO CLUBU]],'13.7.2023'!D:D,'13.7.2023'!K:K)</f>
        <v>0</v>
      </c>
      <c r="AB39" s="47">
        <f>Tabulka1[[#This Row],[BRUTTO 13          ]]+Tabulka1[[#This Row],[NETTO 14]]+Tabulka1[[#This Row],[TOP 3 (2)24]]</f>
        <v>55</v>
      </c>
      <c r="AJ39" s="44"/>
    </row>
    <row r="40" spans="1:41" x14ac:dyDescent="0.25">
      <c r="A40" s="75" t="s">
        <v>240</v>
      </c>
      <c r="B40" s="6" t="s">
        <v>241</v>
      </c>
      <c r="C40" s="6">
        <v>19700025</v>
      </c>
      <c r="D40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40" s="66"/>
      <c r="F40" s="64"/>
      <c r="G40" s="64"/>
      <c r="H40" s="65"/>
      <c r="I40" s="64"/>
      <c r="J40" s="64"/>
      <c r="K40" s="64"/>
      <c r="L40" s="67"/>
      <c r="M40" s="66"/>
      <c r="N40" s="64"/>
      <c r="O40" s="64"/>
      <c r="P40" s="65"/>
      <c r="Q40" s="64"/>
      <c r="R40" s="64"/>
      <c r="S40" s="64"/>
      <c r="T40" s="67"/>
      <c r="U40" s="66"/>
      <c r="V40" s="64"/>
      <c r="W40" s="64"/>
      <c r="X40" s="65"/>
      <c r="Y40" s="64"/>
      <c r="Z40" s="64"/>
      <c r="AA40" s="64"/>
      <c r="AB40" s="67"/>
      <c r="AC40" s="43">
        <f>_xlfn.XLOOKUP(Tabulka1[[#This Row],[ČÍSLO CLUBU]],'4.8.2023 Konopiště'!D:D,'4.8.2023 Konopiště'!K:K)</f>
        <v>2</v>
      </c>
      <c r="AD40" s="44">
        <f>_xlfn.XLOOKUP(Tabulka1[[#This Row],[ČÍSLO CLUBU]],'4.8.2023 Konopiště'!D:D,'4.8.2023 Konopiště'!I:I)</f>
        <v>20</v>
      </c>
      <c r="AE40" s="44">
        <f>_xlfn.XLOOKUP(Tabulka1[[#This Row],[ČÍSLO CLUBU]],'4.8.2023 Konopiště'!D:D,'4.8.2023 Konopiště'!J:J)</f>
        <v>0</v>
      </c>
      <c r="AF40" s="46">
        <f>Tabulka1[[#This Row],[TOP 3 (2)25]]+Tabulka1[[#This Row],[NETTO 17]]+Tabulka1[[#This Row],[BRUTTO 16  x2]]</f>
        <v>22</v>
      </c>
      <c r="AJ40" s="44"/>
      <c r="AO40" s="66"/>
    </row>
    <row r="41" spans="1:41" x14ac:dyDescent="0.25">
      <c r="A41" s="75" t="s">
        <v>215</v>
      </c>
      <c r="B41" s="6" t="s">
        <v>4</v>
      </c>
      <c r="C41" s="6">
        <v>9808205</v>
      </c>
      <c r="D41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E41" s="66"/>
      <c r="F41" s="64"/>
      <c r="G41" s="64"/>
      <c r="H41" s="65"/>
      <c r="I41" s="64"/>
      <c r="J41" s="64"/>
      <c r="K41" s="64"/>
      <c r="L41" s="67"/>
      <c r="M41" s="66"/>
      <c r="N41" s="64"/>
      <c r="O41" s="64"/>
      <c r="P41" s="65"/>
      <c r="Q41" s="64"/>
      <c r="R41" s="64"/>
      <c r="S41" s="64"/>
      <c r="T41" s="67"/>
      <c r="U41" s="66"/>
      <c r="V41" s="64"/>
      <c r="W41" s="64"/>
      <c r="X41" s="65"/>
      <c r="Y41" s="64"/>
      <c r="Z41" s="64"/>
      <c r="AA41" s="64"/>
      <c r="AB41" s="67"/>
      <c r="AC41" s="43">
        <f>_xlfn.XLOOKUP(Tabulka1[[#This Row],[ČÍSLO CLUBU]],'4.8.2023 Konopiště'!D:D,'4.8.2023 Konopiště'!K:K)</f>
        <v>12</v>
      </c>
      <c r="AD41" s="44">
        <f>_xlfn.XLOOKUP(Tabulka1[[#This Row],[ČÍSLO CLUBU]],'4.8.2023 Konopiště'!D:D,'4.8.2023 Konopiště'!I:I)</f>
        <v>30</v>
      </c>
      <c r="AE41" s="44">
        <f>_xlfn.XLOOKUP(Tabulka1[[#This Row],[ČÍSLO CLUBU]],'4.8.2023 Konopiště'!D:D,'4.8.2023 Konopiště'!J:J)</f>
        <v>0</v>
      </c>
      <c r="AF41" s="46">
        <f>Tabulka1[[#This Row],[TOP 3 (2)25]]+Tabulka1[[#This Row],[NETTO 17]]+Tabulka1[[#This Row],[BRUTTO 16  x2]]</f>
        <v>42</v>
      </c>
      <c r="AG41" s="44">
        <f>_xlfn.XLOOKUP(Tabulka1[[#This Row],[ČÍSLO CLUBU]],'10.9.2023'!D:D,'10.9.2023'!G:G)</f>
        <v>6</v>
      </c>
      <c r="AH41" s="44">
        <f>_xlfn.XLOOKUP(Tabulka1[[#This Row],[ČÍSLO CLUBU]],'10.9.2023'!D:D,'10.9.2023'!I:I)</f>
        <v>26</v>
      </c>
      <c r="AI41" s="44">
        <f>_xlfn.XLOOKUP(Tabulka1[[#This Row],[ČÍSLO CLUBU]],'10.9.2023'!D:D,'10.9.2023'!K:K)</f>
        <v>0</v>
      </c>
      <c r="AJ41" s="44">
        <f>Tabulka1[[#This Row],[TOP 3 (2)26]]+Tabulka1[[#This Row],[NETTO 20]]+Tabulka1[[#This Row],[BRUTTO 19    ]]</f>
        <v>32</v>
      </c>
      <c r="AO41" s="66"/>
    </row>
    <row r="42" spans="1:41" x14ac:dyDescent="0.25">
      <c r="A42" s="75" t="s">
        <v>226</v>
      </c>
      <c r="B42" s="6" t="s">
        <v>4</v>
      </c>
      <c r="C42" s="6">
        <v>9810733</v>
      </c>
      <c r="D42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42" s="66"/>
      <c r="F42" s="64"/>
      <c r="G42" s="64"/>
      <c r="H42" s="65"/>
      <c r="I42" s="64"/>
      <c r="J42" s="64"/>
      <c r="K42" s="64"/>
      <c r="L42" s="67"/>
      <c r="M42" s="66"/>
      <c r="N42" s="64"/>
      <c r="O42" s="64"/>
      <c r="P42" s="65"/>
      <c r="Q42" s="64"/>
      <c r="R42" s="64"/>
      <c r="S42" s="64"/>
      <c r="T42" s="67"/>
      <c r="U42" s="66"/>
      <c r="V42" s="64"/>
      <c r="W42" s="64"/>
      <c r="X42" s="65"/>
      <c r="Y42" s="64"/>
      <c r="Z42" s="64"/>
      <c r="AA42" s="64"/>
      <c r="AB42" s="67"/>
      <c r="AC42" s="43">
        <f>_xlfn.XLOOKUP(Tabulka1[[#This Row],[ČÍSLO CLUBU]],'4.8.2023 Konopiště'!D:D,'4.8.2023 Konopiště'!K:K)</f>
        <v>8</v>
      </c>
      <c r="AD42" s="44">
        <f>_xlfn.XLOOKUP(Tabulka1[[#This Row],[ČÍSLO CLUBU]],'4.8.2023 Konopiště'!D:D,'4.8.2023 Konopiště'!I:I)</f>
        <v>31</v>
      </c>
      <c r="AE42" s="44">
        <f>_xlfn.XLOOKUP(Tabulka1[[#This Row],[ČÍSLO CLUBU]],'4.8.2023 Konopiště'!D:D,'4.8.2023 Konopiště'!J:J)</f>
        <v>0</v>
      </c>
      <c r="AF42" s="46">
        <f>Tabulka1[[#This Row],[TOP 3 (2)25]]+Tabulka1[[#This Row],[NETTO 17]]+Tabulka1[[#This Row],[BRUTTO 16  x2]]</f>
        <v>39</v>
      </c>
      <c r="AJ42" s="44"/>
      <c r="AO42" s="66"/>
    </row>
    <row r="43" spans="1:41" x14ac:dyDescent="0.25">
      <c r="A43" s="75" t="s">
        <v>223</v>
      </c>
      <c r="B43" s="6" t="s">
        <v>0</v>
      </c>
      <c r="C43" s="6">
        <v>18004131</v>
      </c>
      <c r="D43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43" s="66"/>
      <c r="F43" s="64"/>
      <c r="G43" s="64"/>
      <c r="H43" s="65"/>
      <c r="I43" s="64"/>
      <c r="J43" s="64"/>
      <c r="K43" s="64"/>
      <c r="L43" s="67"/>
      <c r="M43" s="66"/>
      <c r="N43" s="64"/>
      <c r="O43" s="64"/>
      <c r="P43" s="65"/>
      <c r="Q43" s="64"/>
      <c r="R43" s="64"/>
      <c r="S43" s="64"/>
      <c r="T43" s="67"/>
      <c r="U43" s="66"/>
      <c r="V43" s="64"/>
      <c r="W43" s="64"/>
      <c r="X43" s="65"/>
      <c r="Y43" s="64"/>
      <c r="Z43" s="64"/>
      <c r="AA43" s="64"/>
      <c r="AB43" s="67"/>
      <c r="AC43" s="43">
        <f>_xlfn.XLOOKUP(Tabulka1[[#This Row],[ČÍSLO CLUBU]],'4.8.2023 Konopiště'!D:D,'4.8.2023 Konopiště'!K:K)</f>
        <v>10</v>
      </c>
      <c r="AD43" s="44">
        <f>_xlfn.XLOOKUP(Tabulka1[[#This Row],[ČÍSLO CLUBU]],'4.8.2023 Konopiště'!D:D,'4.8.2023 Konopiště'!I:I)</f>
        <v>24</v>
      </c>
      <c r="AE43" s="44">
        <f>_xlfn.XLOOKUP(Tabulka1[[#This Row],[ČÍSLO CLUBU]],'4.8.2023 Konopiště'!D:D,'4.8.2023 Konopiště'!J:J)</f>
        <v>0</v>
      </c>
      <c r="AF43" s="46">
        <f>Tabulka1[[#This Row],[TOP 3 (2)25]]+Tabulka1[[#This Row],[NETTO 17]]+Tabulka1[[#This Row],[BRUTTO 16  x2]]</f>
        <v>34</v>
      </c>
      <c r="AJ43" s="44"/>
      <c r="AO43" s="66"/>
    </row>
    <row r="44" spans="1:41" x14ac:dyDescent="0.25">
      <c r="A44" s="75" t="s">
        <v>59</v>
      </c>
      <c r="B44" s="6" t="s">
        <v>3</v>
      </c>
      <c r="C44" s="6">
        <v>15400483</v>
      </c>
      <c r="D44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44" s="43">
        <f>_xlfn.XLOOKUP(Tabulka1[[#This Row],[ČÍSLO CLUBU]],'19.4.2023'!D:D,'19.4.2023'!G:G)</f>
        <v>4</v>
      </c>
      <c r="F44" s="44">
        <f>_xlfn.XLOOKUP(Tabulka1[[#This Row],[ČÍSLO CLUBU]],'19.4.2023'!D:D,'19.4.2023'!I:I)</f>
        <v>38</v>
      </c>
      <c r="G44" s="44">
        <f>_xlfn.XLOOKUP(Tabulka1[[#This Row],[ČÍSLO CLUBU]],'19.4.2023'!D:D,'19.4.2023'!K:K)</f>
        <v>30</v>
      </c>
      <c r="H44" s="46">
        <f>Tabulka1[[#This Row],[BRUTTO ]]+Tabulka1[[#This Row],[NETTO]]+Tabulka1[[#This Row],[TOP 3]]</f>
        <v>72</v>
      </c>
      <c r="AJ44" s="44"/>
    </row>
    <row r="45" spans="1:41" x14ac:dyDescent="0.25">
      <c r="A45" s="75" t="s">
        <v>233</v>
      </c>
      <c r="B45" s="6" t="s">
        <v>7</v>
      </c>
      <c r="C45" s="6">
        <v>11101141</v>
      </c>
      <c r="D45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45" s="66"/>
      <c r="F45" s="64"/>
      <c r="G45" s="64"/>
      <c r="H45" s="65"/>
      <c r="I45" s="64"/>
      <c r="J45" s="64"/>
      <c r="K45" s="64"/>
      <c r="L45" s="67"/>
      <c r="M45" s="66"/>
      <c r="N45" s="64"/>
      <c r="O45" s="64"/>
      <c r="P45" s="65"/>
      <c r="Q45" s="64"/>
      <c r="R45" s="64"/>
      <c r="S45" s="64"/>
      <c r="T45" s="67"/>
      <c r="U45" s="66"/>
      <c r="V45" s="64"/>
      <c r="W45" s="64"/>
      <c r="X45" s="65"/>
      <c r="Y45" s="64"/>
      <c r="Z45" s="64"/>
      <c r="AA45" s="64"/>
      <c r="AB45" s="67"/>
      <c r="AC45" s="43">
        <f>_xlfn.XLOOKUP(Tabulka1[[#This Row],[ČÍSLO CLUBU]],'4.8.2023 Konopiště'!D:D,'4.8.2023 Konopiště'!K:K)</f>
        <v>6</v>
      </c>
      <c r="AD45" s="44">
        <f>_xlfn.XLOOKUP(Tabulka1[[#This Row],[ČÍSLO CLUBU]],'4.8.2023 Konopiště'!D:D,'4.8.2023 Konopiště'!I:I)</f>
        <v>21</v>
      </c>
      <c r="AE45" s="44">
        <f>_xlfn.XLOOKUP(Tabulka1[[#This Row],[ČÍSLO CLUBU]],'4.8.2023 Konopiště'!D:D,'4.8.2023 Konopiště'!J:J)</f>
        <v>0</v>
      </c>
      <c r="AF45" s="46">
        <f>Tabulka1[[#This Row],[TOP 3 (2)25]]+Tabulka1[[#This Row],[NETTO 17]]+Tabulka1[[#This Row],[BRUTTO 16  x2]]</f>
        <v>27</v>
      </c>
      <c r="AJ45" s="44"/>
      <c r="AO45" s="66"/>
    </row>
    <row r="46" spans="1:41" x14ac:dyDescent="0.25">
      <c r="A46" s="75" t="s">
        <v>92</v>
      </c>
      <c r="B46" s="72" t="s">
        <v>11</v>
      </c>
      <c r="C46" s="72">
        <v>5002106</v>
      </c>
      <c r="D46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M46" s="43">
        <f>_xlfn.XLOOKUP(Tabulka1[[#This Row],[ČÍSLO CLUBU]],'24.5.2023 Dýšina'!D:D,'24.5.2023 Dýšina'!K:K)</f>
        <v>24</v>
      </c>
      <c r="N46" s="44">
        <f>_xlfn.XLOOKUP(Tabulka1[[#This Row],[ČÍSLO CLUBU]],'24.5.2023 Dýšina'!D:D,'24.5.2023 Dýšina'!I:I)</f>
        <v>30</v>
      </c>
      <c r="O46" s="44">
        <f>_xlfn.XLOOKUP(Tabulka1[[#This Row],[ČÍSLO CLUBU]],'24.5.2023 Dýšina'!D:D,'24.5.2023 Dýšina'!J:J)</f>
        <v>0</v>
      </c>
      <c r="P46" s="46">
        <f>Tabulka1[[#This Row],[BRUTTO 4 x2]]+Tabulka1[[#This Row],[NETTO    5]]+Tabulka1[[#This Row],[TOP 3 (2)2]]</f>
        <v>54</v>
      </c>
      <c r="AJ46" s="44"/>
    </row>
    <row r="47" spans="1:41" x14ac:dyDescent="0.25">
      <c r="A47" s="75" t="s">
        <v>212</v>
      </c>
      <c r="B47" s="72" t="s">
        <v>213</v>
      </c>
      <c r="C47" s="72"/>
      <c r="D47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47" s="66"/>
      <c r="F47" s="64"/>
      <c r="G47" s="64"/>
      <c r="H47" s="65"/>
      <c r="I47" s="64"/>
      <c r="J47" s="64"/>
      <c r="K47" s="64"/>
      <c r="L47" s="67"/>
      <c r="M47" s="66"/>
      <c r="N47" s="64"/>
      <c r="O47" s="64"/>
      <c r="P47" s="65"/>
      <c r="Q47" s="64"/>
      <c r="R47" s="64"/>
      <c r="S47" s="64"/>
      <c r="T47" s="67"/>
      <c r="U47" s="66"/>
      <c r="V47" s="64"/>
      <c r="W47" s="64"/>
      <c r="X47" s="65"/>
      <c r="Y47" s="64"/>
      <c r="Z47" s="64"/>
      <c r="AA47" s="64"/>
      <c r="AB47" s="67"/>
      <c r="AC47" s="43">
        <f>_xlfn.XLOOKUP(Tabulka1[[#This Row],[ČÍSLO CLUBU]],'4.8.2023 Konopiště'!D:D,'4.8.2023 Konopiště'!K:K)</f>
        <v>12</v>
      </c>
      <c r="AD47" s="44">
        <f>_xlfn.XLOOKUP(Tabulka1[[#This Row],[ČÍSLO CLUBU]],'4.8.2023 Konopiště'!D:D,'4.8.2023 Konopiště'!I:I)</f>
        <v>47</v>
      </c>
      <c r="AE47" s="44">
        <f>_xlfn.XLOOKUP(Tabulka1[[#This Row],[ČÍSLO CLUBU]],'4.8.2023 Konopiště'!D:D,'4.8.2023 Konopiště'!J:J)</f>
        <v>30</v>
      </c>
      <c r="AF47" s="46">
        <f>Tabulka1[[#This Row],[TOP 3 (2)25]]+Tabulka1[[#This Row],[NETTO 17]]+Tabulka1[[#This Row],[BRUTTO 16  x2]]</f>
        <v>89</v>
      </c>
      <c r="AJ47" s="44"/>
      <c r="AO47" s="66"/>
    </row>
    <row r="48" spans="1:41" x14ac:dyDescent="0.25">
      <c r="A48" s="75" t="s">
        <v>134</v>
      </c>
      <c r="B48" s="72" t="s">
        <v>12</v>
      </c>
      <c r="C48" s="72">
        <v>12500746</v>
      </c>
      <c r="D48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Y48" s="44">
        <f>_xlfn.XLOOKUP(Tabulka1[[#This Row],[ČÍSLO CLUBU]],'13.7.2023'!D:D,'13.7.2023'!G:G)</f>
        <v>19</v>
      </c>
      <c r="Z48" s="44">
        <f>_xlfn.XLOOKUP(Tabulka1[[#This Row],[ČÍSLO CLUBU]],'13.7.2023'!D:D,'13.7.2023'!I:I)</f>
        <v>37</v>
      </c>
      <c r="AA48" s="44">
        <f>_xlfn.XLOOKUP(Tabulka1[[#This Row],[ČÍSLO CLUBU]],'13.7.2023'!D:D,'13.7.2023'!K:K)</f>
        <v>0</v>
      </c>
      <c r="AB48" s="47">
        <f>Tabulka1[[#This Row],[BRUTTO 13          ]]+Tabulka1[[#This Row],[NETTO 14]]+Tabulka1[[#This Row],[TOP 3 (2)24]]</f>
        <v>56</v>
      </c>
      <c r="AJ48" s="44"/>
    </row>
    <row r="49" spans="1:42" x14ac:dyDescent="0.25">
      <c r="A49" s="75" t="s">
        <v>67</v>
      </c>
      <c r="B49" s="72" t="s">
        <v>5</v>
      </c>
      <c r="C49" s="72">
        <v>16402276</v>
      </c>
      <c r="D49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49" s="43">
        <f>_xlfn.XLOOKUP(Tabulka1[[#This Row],[ČÍSLO CLUBU]],'19.4.2023'!D:D,'19.4.2023'!G:G)</f>
        <v>2</v>
      </c>
      <c r="F49" s="44">
        <f>_xlfn.XLOOKUP(Tabulka1[[#This Row],[ČÍSLO CLUBU]],'19.4.2023'!D:D,'19.4.2023'!I:I)</f>
        <v>24</v>
      </c>
      <c r="G49" s="44">
        <f>_xlfn.XLOOKUP(Tabulka1[[#This Row],[ČÍSLO CLUBU]],'19.4.2023'!D:D,'19.4.2023'!K:K)</f>
        <v>0</v>
      </c>
      <c r="H49" s="46">
        <f>Tabulka1[[#This Row],[BRUTTO ]]+Tabulka1[[#This Row],[NETTO]]+Tabulka1[[#This Row],[TOP 3]]</f>
        <v>26</v>
      </c>
      <c r="AJ49" s="44"/>
    </row>
    <row r="50" spans="1:42" x14ac:dyDescent="0.25">
      <c r="A50" s="75" t="s">
        <v>63</v>
      </c>
      <c r="B50" s="72" t="s">
        <v>14</v>
      </c>
      <c r="C50" s="72">
        <v>8900597</v>
      </c>
      <c r="D50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50" s="43">
        <f>_xlfn.XLOOKUP(Tabulka1[[#This Row],[ČÍSLO CLUBU]],'19.4.2023'!D:D,'19.4.2023'!G:G)</f>
        <v>3</v>
      </c>
      <c r="F50" s="44">
        <f>_xlfn.XLOOKUP(Tabulka1[[#This Row],[ČÍSLO CLUBU]],'19.4.2023'!D:D,'19.4.2023'!I:I)</f>
        <v>24</v>
      </c>
      <c r="G50" s="44">
        <f>_xlfn.XLOOKUP(Tabulka1[[#This Row],[ČÍSLO CLUBU]],'19.4.2023'!D:D,'19.4.2023'!K:K)</f>
        <v>0</v>
      </c>
      <c r="H50" s="46">
        <f>Tabulka1[[#This Row],[BRUTTO ]]+Tabulka1[[#This Row],[NETTO]]+Tabulka1[[#This Row],[TOP 3]]</f>
        <v>27</v>
      </c>
      <c r="AJ50" s="44"/>
    </row>
    <row r="51" spans="1:42" x14ac:dyDescent="0.25">
      <c r="A51" s="75" t="s">
        <v>151</v>
      </c>
      <c r="B51" s="72" t="s">
        <v>152</v>
      </c>
      <c r="C51" s="72">
        <v>19900333</v>
      </c>
      <c r="D51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Y51" s="44">
        <f>_xlfn.XLOOKUP(Tabulka1[[#This Row],[ČÍSLO CLUBU]],'13.7.2023'!D:D,'13.7.2023'!G:G)</f>
        <v>2</v>
      </c>
      <c r="Z51" s="44">
        <f>_xlfn.XLOOKUP(Tabulka1[[#This Row],[ČÍSLO CLUBU]],'13.7.2023'!D:D,'13.7.2023'!I:I)</f>
        <v>26</v>
      </c>
      <c r="AA51" s="44">
        <f>_xlfn.XLOOKUP(Tabulka1[[#This Row],[ČÍSLO CLUBU]],'13.7.2023'!D:D,'13.7.2023'!K:K)</f>
        <v>0</v>
      </c>
      <c r="AB51" s="47">
        <f>Tabulka1[[#This Row],[BRUTTO 13          ]]+Tabulka1[[#This Row],[NETTO 14]]+Tabulka1[[#This Row],[TOP 3 (2)24]]</f>
        <v>28</v>
      </c>
      <c r="AJ51" s="44"/>
    </row>
    <row r="52" spans="1:42" x14ac:dyDescent="0.25">
      <c r="A52" s="75" t="s">
        <v>41</v>
      </c>
      <c r="B52" s="72" t="s">
        <v>33</v>
      </c>
      <c r="C52" s="72">
        <v>1901343</v>
      </c>
      <c r="D52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52" s="43">
        <f>_xlfn.XLOOKUP(Tabulka1[[#This Row],[ČÍSLO CLUBU]],'19.4.2023'!D:D,'19.4.2023'!G:G)</f>
        <v>17</v>
      </c>
      <c r="F52" s="44">
        <f>_xlfn.XLOOKUP(Tabulka1[[#This Row],[ČÍSLO CLUBU]],'19.4.2023'!D:D,'19.4.2023'!I:I)</f>
        <v>24</v>
      </c>
      <c r="G52" s="44">
        <f>_xlfn.XLOOKUP(Tabulka1[[#This Row],[ČÍSLO CLUBU]],'19.4.2023'!D:D,'19.4.2023'!K:K)</f>
        <v>0</v>
      </c>
      <c r="H52" s="46">
        <f>Tabulka1[[#This Row],[BRUTTO ]]+Tabulka1[[#This Row],[NETTO]]+Tabulka1[[#This Row],[TOP 3]]</f>
        <v>41</v>
      </c>
      <c r="AJ52" s="44"/>
    </row>
    <row r="53" spans="1:42" x14ac:dyDescent="0.25">
      <c r="A53" s="50" t="s">
        <v>202</v>
      </c>
      <c r="B53" s="51">
        <f>SUBTOTAL(103,Tabulka1[CLUB])</f>
        <v>51</v>
      </c>
      <c r="C53" s="51"/>
      <c r="D53" s="52"/>
      <c r="E53" s="52"/>
      <c r="F53" s="52"/>
      <c r="G53" s="52"/>
      <c r="I53" s="43"/>
      <c r="J53" s="52"/>
      <c r="K53" s="52"/>
      <c r="L53" s="46"/>
      <c r="M53" s="52"/>
      <c r="N53" s="52"/>
      <c r="O53" s="52"/>
      <c r="Q53" s="52"/>
      <c r="R53" s="52"/>
      <c r="S53" s="52"/>
      <c r="T53" s="53"/>
      <c r="U53" s="52"/>
      <c r="V53" s="52"/>
      <c r="W53" s="52"/>
      <c r="Y53" s="52"/>
      <c r="Z53" s="52"/>
      <c r="AA53" s="52"/>
      <c r="AB53" s="53"/>
      <c r="AC53" s="52"/>
      <c r="AD53" s="52"/>
      <c r="AE53" s="52"/>
      <c r="AG53" s="43"/>
      <c r="AH53" s="52"/>
      <c r="AI53" s="52"/>
      <c r="AJ53" s="46"/>
      <c r="AL53" s="52"/>
      <c r="AM53" s="52"/>
      <c r="AN53" s="52"/>
      <c r="AO53" s="52"/>
      <c r="AP53" s="54"/>
    </row>
  </sheetData>
  <phoneticPr fontId="29" type="noConversion"/>
  <conditionalFormatting sqref="A1:A52 A54:A1048576 C1:C52 C54:C1048576">
    <cfRule type="duplicateValues" dxfId="87" priority="1"/>
  </conditionalFormatting>
  <hyperlinks>
    <hyperlink ref="A28" r:id="rId1" tooltip="DLUHOŠOVÁ Hana" display="https://www.cgf.cz/cz/turnaje/turnaje-vyhledavani/turnaj/vysledkova-listina-hrace?id=802376971&amp;categoryId=802376992&amp;golferId=98133543" xr:uid="{6F52C28E-9568-48E8-B44B-7D4AE2112284}"/>
    <hyperlink ref="A52" r:id="rId2" tooltip="ZELINKOVÁ Alena" display="https://www.cgf.cz/cz/turnaje/turnaje-vyhledavani/turnaj/vysledkova-listina-hrace?id=802376971&amp;categoryId=802376992&amp;golferId=93542009" xr:uid="{10CED60E-BAE7-4EE3-9948-C107AC422004}"/>
    <hyperlink ref="A27" r:id="rId3" tooltip="ČÍŽKOVÁ Michaela" display="https://www.cgf.cz/cz/turnaje/turnaje-vyhledavani/turnaj/vysledkova-listina-hrace?id=802376971&amp;categoryId=802376992&amp;golferId=35616017" xr:uid="{F6C82245-FE85-4F71-904D-C8E0BC5E2D08}"/>
    <hyperlink ref="A11" r:id="rId4" tooltip="ZÍMOVÁ Naděžda" display="https://www.cgf.cz/cz/turnaje/turnaje-vyhledavani/turnaj/vysledkova-listina-hrace?id=802376971&amp;categoryId=802376992&amp;golferId=26446486" xr:uid="{0B4425AB-352C-46A5-AE4D-3ACA7CA3B1D4}"/>
    <hyperlink ref="A4" r:id="rId5" tooltip="BŘÍZOVÁ Eliška" display="https://www.cgf.cz/cz/turnaje/turnaje-vyhledavani/turnaj/vysledkova-listina-hrace?id=802376971&amp;categoryId=802376992&amp;golferId=87131445" xr:uid="{53AA5E08-9BD4-4BC3-B9BD-5F9435F7F750}"/>
    <hyperlink ref="A10" r:id="rId6" tooltip="VINTROVÁ Lucie" display="https://www.cgf.cz/cz/turnaje/turnaje-vyhledavani/turnaj/vysledkova-listina-hrace?id=802376971&amp;categoryId=802376992&amp;golferId=11204552" xr:uid="{DA1801AD-C1CC-4984-9144-BB415DE0F6A9}"/>
    <hyperlink ref="A36" r:id="rId7" tooltip="KŘÍŽKOVÁ Martina" display="https://www.cgf.cz/cz/turnaje/turnaje-vyhledavani/turnaj/vysledkova-listina-hrace?id=802376971&amp;categoryId=802376992&amp;golferId=23162314" xr:uid="{0EFC3007-ACC2-410C-8F41-A6D58F62CF14}"/>
    <hyperlink ref="A3" r:id="rId8" tooltip="FURCHOVÁ Marcela" display="https://www.cgf.cz/cz/turnaje/turnaje-vyhledavani/turnaj/vysledkova-listina-hrace?id=802376971&amp;categoryId=802376992&amp;golferId=409047005" xr:uid="{0DEA4B5D-6D90-4BC7-BD7A-E4FD4AD25321}"/>
    <hyperlink ref="A9" r:id="rId9" tooltip="CHLOSTOVÁ Blanka" display="https://www.cgf.cz/cz/turnaje/turnaje-vyhledavani/turnaj/vysledkova-listina-hrace?id=802376971&amp;categoryId=802376992&amp;golferId=47573731" xr:uid="{7D6525BA-EC99-49AC-83F2-0646434C14CE}"/>
    <hyperlink ref="A7" r:id="rId10" tooltip="BONHOMME HANKEOVÁ Zuzana" display="https://www.cgf.cz/cz/turnaje/turnaje-vyhledavani/turnaj/vysledkova-listina-hrace?id=802376971&amp;categoryId=802376992&amp;golferId=51780206" xr:uid="{6986B6DF-B34A-41DA-B1BA-80EA7F47D42C}"/>
    <hyperlink ref="A44" r:id="rId11" tooltip="STÍNKOVÁ Martina" display="https://www.cgf.cz/cz/turnaje/turnaje-vyhledavani/turnaj/vysledkova-listina-hrace?id=802376971&amp;categoryId=802376992&amp;golferId=99622157" xr:uid="{F6F061B8-98FF-4276-9E64-B23F5C6861D7}"/>
    <hyperlink ref="A12" r:id="rId12" tooltip="MAXOVÁ Michaela" display="https://www.cgf.cz/cz/turnaje/turnaje-vyhledavani/turnaj/vysledkova-listina-hrace?id=802376971&amp;categoryId=802376992&amp;golferId=38051598" xr:uid="{32CF2130-B11C-464A-9348-C9271EFCACC3}"/>
    <hyperlink ref="A50" r:id="rId13" tooltip="VACKOVÁ Eva" display="https://www.cgf.cz/cz/turnaje/turnaje-vyhledavani/turnaj/vysledkova-listina-hrace?id=802376971&amp;categoryId=802376992&amp;golferId=89954335" xr:uid="{16CC96A6-53A0-43A9-A2A0-CDB50735905D}"/>
    <hyperlink ref="A21" r:id="rId14" tooltip="TESKOVÁ  Vladimíra" display="https://www.cgf.cz/cz/turnaje/turnaje-vyhledavani/turnaj/vysledkova-listina-hrace?id=802376971&amp;categoryId=802376992&amp;golferId=616582762" xr:uid="{ED219EF7-F2AB-49D1-9956-227D5C437C0F}"/>
    <hyperlink ref="A49" r:id="rId15" tooltip="TROJANOVÁ Petra" display="https://www.cgf.cz/cz/turnaje/turnaje-vyhledavani/turnaj/vysledkova-listina-hrace?id=802376971&amp;categoryId=802376992&amp;golferId=114011479" xr:uid="{00190E99-5498-4420-98E7-416D59AB0CB9}"/>
    <hyperlink ref="A8" r:id="rId16" tooltip="FOLTÝNOVÁ Šárka" display="https://www.cgf.cz/cz/turnaje/turnaje-vyhledavani/turnaj/vysledkova-listina-hrace?id=802376971&amp;categoryId=802376992&amp;golferId=36070267" xr:uid="{24F50F3B-1C81-4629-A291-8716D80EE11F}"/>
    <hyperlink ref="A14" r:id="rId17" tooltip="BUBLÍKOVÁ Ladislava" display="https://www.cgf.cz/cz/turnaje/turnaje-vyhledavani/turnaj/vysledkova-listina-hrace?id=802376971&amp;categoryId=802376992&amp;golferId=689095687" xr:uid="{E737E57B-1D3A-43F7-9DF5-0D1F066CCA61}"/>
    <hyperlink ref="A15" r:id="rId18" tooltip="KUBÁTOVÁ Dana" display="https://www.cgf.cz/cz/turnaje/turnaje-vyhledavani/turnaj/vysledkova-listina-hrace?id=802376971&amp;categoryId=802376992&amp;golferId=724880083" xr:uid="{75C33C7C-F22E-44A0-8333-FB1B8409645F}"/>
    <hyperlink ref="A6" r:id="rId19" tooltip="SLUKOVÁ Hana" display="https://www.cgf.cz/cz/turnaje/turnaje-vyhledavani/turnaj/vysledkova-listina-hrace?id=802926135&amp;categoryId=804899236&amp;golferId=12448810" xr:uid="{D0A9E047-F231-4EE2-B655-CD9D8F4D0F59}"/>
    <hyperlink ref="A5" r:id="rId20" tooltip="TUTTEROVÁ Jitka" display="https://www.cgf.cz/cz/turnaje/turnaje-vyhledavani/turnaj/vysledkova-listina-hrace?id=802926135&amp;categoryId=804899236&amp;golferId=2743958" xr:uid="{C4804C86-1810-4A67-B008-EE48C606549D}"/>
    <hyperlink ref="A19" r:id="rId21" tooltip="STUDECKÁ Petra" display="https://www.cgf.cz/cz/turnaje/turnaje-vyhledavani/turnaj/vysledkova-listina-hrace?id=803204108&amp;categoryId=803204121&amp;golferId=450873628" xr:uid="{B00B93D9-BD0A-4DE8-83A9-162DEF8A8CA1}"/>
    <hyperlink ref="A17" r:id="rId22" tooltip="SELLNEROVÁ Monika" display="https://www.cgf.cz/cz/turnaje/turnaje-vyhledavani/turnaj/vysledkova-listina-hrace?id=803204108&amp;categoryId=803204121&amp;golferId=620943079" xr:uid="{190C81A1-4946-4EB8-9AAD-FDCEE1BB3BA9}"/>
    <hyperlink ref="A46" r:id="rId23" tooltip="ŠVEHLÍKOVÁ Ivana" display="https://www.cgf.cz/cz/turnaje/turnaje-vyhledavani/turnaj/vysledkova-listina-hrace?id=803204108&amp;categoryId=803204121&amp;golferId=40164011" xr:uid="{942909C9-F75A-40F1-B8B9-F39A7CBFA5A3}"/>
    <hyperlink ref="A37" r:id="rId24" tooltip="KUBÍČKOVÁ Nikola" display="https://www.cgf.cz/cz/turnaje/turnaje-vyhledavani/turnaj/vysledkova-listina-hrace?id=828970253&amp;categoryId=828970276&amp;golferId=305599482" xr:uid="{9979EECC-E870-411F-9F0D-C51A4EA253D7}"/>
    <hyperlink ref="A16" r:id="rId25" tooltip="MATERNOVÁ Alena" display="https://www.cgf.cz/cz/turnaje/turnaje-vyhledavani/turnaj/vysledkova-listina-hrace?id=828970253&amp;categoryId=828970276&amp;golferId=47007496" xr:uid="{3DFD8AFE-DFD8-4417-BBE8-0B17FB3C318E}"/>
    <hyperlink ref="A18" r:id="rId26" tooltip="SRBKOVÁ Miluše" display="https://www.cgf.cz/cz/turnaje/turnaje-vyhledavani/turnaj/vysledkova-listina-hrace?id=828970253&amp;categoryId=828970276&amp;golferId=387405207" xr:uid="{4E1AFCF3-4353-4116-9537-FE8690943DAC}"/>
    <hyperlink ref="A13" r:id="rId27" tooltip="NOVOTNÁ Vendulka" display="https://www.cgf.cz/cz/turnaje/turnaje-vyhledavani/turnaj/vysledkova-listina-hrace?id=828970253&amp;categoryId=828970276&amp;golferId=88649141" xr:uid="{74344DAA-6268-45C3-8529-69BFE35C1B80}"/>
    <hyperlink ref="A24" r:id="rId28" tooltip="BLASCHKEOVÁ Jana" display="https://www.cgf.cz/cz/turnaje/turnaje-vyhledavani/turnaj/vysledkova-listina-hrace?id=809026624&amp;categoryId=809029788&amp;golferId=13645391" xr:uid="{EFE10AB4-6BC0-4E50-A5EB-7C5C6F610CF3}"/>
    <hyperlink ref="A32" r:id="rId29" tooltip="KATSAROSOVÁ Radka" display="https://www.cgf.cz/cz/turnaje/turnaje-vyhledavani/turnaj/vysledkova-listina-hrace?id=809026624&amp;categoryId=809029788&amp;golferId=412032444" xr:uid="{3660F665-D30F-436E-A4BC-4395A203482E}"/>
    <hyperlink ref="A29" r:id="rId30" tooltip="FILIPČUKOVÁ Karin" display="https://www.cgf.cz/cz/turnaje/turnaje-vyhledavani/turnaj/vysledkova-listina-hrace?id=809026624&amp;categoryId=809029788&amp;golferId=613326617" xr:uid="{8D5CEA58-4666-4A72-B7CB-DBAAC22D5F9A}"/>
    <hyperlink ref="A2" r:id="rId31" tooltip="SVĚRÁKOVÁ Lucie" display="https://www.cgf.cz/cz/turnaje/turnaje-vyhledavani/turnaj/vysledkova-listina-hrace?id=845796897&amp;categoryId=845796915&amp;golferId=99619854" xr:uid="{76E0D55A-D820-4DC4-9279-C9E98C6612B4}"/>
    <hyperlink ref="A39" r:id="rId32" tooltip="ORTIZ Eva" display="https://www.cgf.cz/cz/turnaje/turnaje-vyhledavani/turnaj/vysledkova-listina-hrace?id=845796897&amp;categoryId=845796915&amp;golferId=857522369" xr:uid="{8EFC9A2C-97FF-4AF5-8BB8-703A6C7AD2A2}"/>
    <hyperlink ref="A48" r:id="rId33" tooltip="TRANOVÁ Nga" display="https://www.cgf.cz/cz/turnaje/turnaje-vyhledavani/turnaj/vysledkova-listina-hrace?id=845796897&amp;categoryId=845796915&amp;golferId=379347889" xr:uid="{CD3379CF-10A5-4BCF-8197-B197B51C858B}"/>
    <hyperlink ref="A33" r:id="rId34" tooltip="KEJMAROVÁ Jaroslava" display="https://www.cgf.cz/cz/turnaje/turnaje-vyhledavani/turnaj/vysledkova-listina-hrace?id=845796897&amp;categoryId=845796915&amp;golferId=31098406" xr:uid="{EAFF4294-6975-4DD8-949B-47DE9090305C}"/>
    <hyperlink ref="A22" r:id="rId35" tooltip="TUNYSOVÁ Jana" display="https://www.cgf.cz/cz/turnaje/turnaje-vyhledavani/turnaj/vysledkova-listina-hrace?id=845796897&amp;categoryId=845796915&amp;golferId=389241964" xr:uid="{9B61AB82-0DEE-402A-88A2-E04BD7D3B16B}"/>
    <hyperlink ref="A20" r:id="rId36" tooltip="SVOBODOVÁ Markéta" display="https://www.cgf.cz/cz/turnaje/turnaje-vyhledavani/turnaj/vysledkova-listina-hrace?id=845796897&amp;categoryId=845796915&amp;golferId=529694318" xr:uid="{3D3BD0DD-634D-4E2D-83A6-64581290D310}"/>
    <hyperlink ref="A30" r:id="rId37" tooltip="CHVALINOVÁ Pavlína" display="https://www.cgf.cz/cz/turnaje/turnaje-vyhledavani/turnaj/vysledkova-listina-hrace?id=845796897&amp;categoryId=845796915&amp;golferId=5744430" xr:uid="{3EF6B544-0AD6-4C93-B970-38255D427D0E}"/>
    <hyperlink ref="A25" r:id="rId38" tooltip="BUČÍKOVÁ Jarmila" display="https://www.cgf.cz/cz/turnaje/turnaje-vyhledavani/turnaj/vysledkova-listina-hrace?id=845796897&amp;categoryId=845796915&amp;golferId=53098059" xr:uid="{C86B3136-80EF-4E79-B4DE-A73C6F1FDD40}"/>
    <hyperlink ref="A23" r:id="rId39" tooltip="WEISS Jitka" display="https://www.cgf.cz/cz/turnaje/turnaje-vyhledavani/turnaj/vysledkova-listina-hrace?id=845796897&amp;categoryId=845796915&amp;golferId=99173251" xr:uid="{EB246E36-24B5-4CA6-8E74-B80D2A26A464}"/>
    <hyperlink ref="A51" r:id="rId40" tooltip="VODÁČKOVÁ Jaroslava" display="https://www.cgf.cz/cz/turnaje/turnaje-vyhledavani/turnaj/vysledkova-listina-hrace?id=845796897&amp;categoryId=845796915&amp;golferId=511568672" xr:uid="{C3179F76-8772-4E0A-8969-20A940F7FCA5}"/>
    <hyperlink ref="A38" r:id="rId41" tooltip="MUŽÁTKOVÁ Hana" display="https://www.cgf.cz/cz/turnaje/turnaje-vyhledavani/turnaj/vysledkova-listina-hrace?id=845772057&amp;categoryId=845772070&amp;golferId=358710620" xr:uid="{BBA74BF6-A0FF-49EE-A866-BF5613A8D1FF}"/>
    <hyperlink ref="A47" r:id="rId42" tooltip="TAFTOVA Patricie" display="https://www.cgf.cz/cz/turnaje/turnaje-vyhledavani/turnaj/vysledkova-listina-hrace?id=845772057&amp;categoryId=845772070&amp;golferId=866904791" xr:uid="{1E2B150D-E279-4B60-8C22-5BFDA3CC5960}"/>
    <hyperlink ref="A41" r:id="rId43" tooltip="PRÁGEROVÁ Renata" display="https://www.cgf.cz/cz/turnaje/turnaje-vyhledavani/turnaj/vysledkova-listina-hrace?id=845772057&amp;categoryId=845772070&amp;golferId=86177829" xr:uid="{5F9C6BE1-FA8E-4B7B-AFBC-7DC08E3DA027}"/>
    <hyperlink ref="A34" r:id="rId44" tooltip="KOUTALOVÁ Zuzana" display="https://www.cgf.cz/cz/turnaje/turnaje-vyhledavani/turnaj/vysledkova-listina-hrace?id=845772057&amp;categoryId=845772070&amp;golferId=2596076" xr:uid="{68E62A9B-D928-4F0C-98DC-0E298FD0546F}"/>
    <hyperlink ref="A43" r:id="rId45" tooltip="STIBŮRKOVÁ Gerta" display="https://www.cgf.cz/cz/turnaje/turnaje-vyhledavani/turnaj/vysledkova-listina-hrace?id=845772057&amp;categoryId=845772070&amp;golferId=33950224" xr:uid="{3EA61DBB-D9D8-4529-A4F4-3D3068430F7E}"/>
    <hyperlink ref="A42" r:id="rId46" tooltip="SLANINOVÁ Iva" display="https://www.cgf.cz/cz/turnaje/turnaje-vyhledavani/turnaj/vysledkova-listina-hrace?id=845772057&amp;categoryId=845772070&amp;golferId=89236137" xr:uid="{8506D9CB-94F5-4EED-94C9-CC3F259AF728}"/>
    <hyperlink ref="A35" r:id="rId47" tooltip="KRÁLOVÁ Eliška" display="https://www.cgf.cz/cz/turnaje/turnaje-vyhledavani/turnaj/vysledkova-listina-hrace?id=845772057&amp;categoryId=845772070&amp;golferId=484665841" xr:uid="{B05D9DCE-ADD3-4993-B2E8-63D545ED0DB8}"/>
    <hyperlink ref="A31" r:id="rId48" tooltip="JANKŮ Miroslava" display="https://www.cgf.cz/cz/turnaje/turnaje-vyhledavani/turnaj/vysledkova-listina-hrace?id=845772057&amp;categoryId=845772070&amp;golferId=5256034" xr:uid="{9BB77908-4189-4EC4-B9A8-00F700EF930F}"/>
    <hyperlink ref="A45" r:id="rId49" tooltip="ŠAFRÁNKOVÁ Lenka" display="https://www.cgf.cz/cz/turnaje/turnaje-vyhledavani/turnaj/vysledkova-listina-hrace?id=845772057&amp;categoryId=845772070&amp;golferId=20562717" xr:uid="{A0A3B3EA-D622-4ACE-9E5E-31806C5F6728}"/>
    <hyperlink ref="A26" r:id="rId50" tooltip="CAITHAMLOVÁ Erika" display="https://www.cgf.cz/cz/turnaje/turnaje-vyhledavani/turnaj/vysledkova-listina-hrace?id=845772057&amp;categoryId=845772070&amp;golferId=357552225" xr:uid="{C6F1ECD2-98A0-4555-8B30-5BAD0AB5FA67}"/>
    <hyperlink ref="A40" r:id="rId51" tooltip="PALOVÁ Cornelia" display="https://www.cgf.cz/cz/turnaje/turnaje-vyhledavani/turnaj/vysledkova-listina-hrace?id=845772057&amp;categoryId=845772070&amp;golferId=4034265" xr:uid="{EFDAE7B3-21F0-4D0E-8611-7A368BAC802A}"/>
  </hyperlinks>
  <pageMargins left="0.7" right="0.7" top="0.78740157499999996" bottom="0.78740157499999996" header="0.3" footer="0.3"/>
  <pageSetup paperSize="9" orientation="portrait" r:id="rId52"/>
  <tableParts count="1">
    <tablePart r:id="rId5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B379E-5C66-42D1-AC0A-2D3BB4B744ED}">
  <dimension ref="A1:K1"/>
  <sheetViews>
    <sheetView workbookViewId="0">
      <selection activeCell="E11" sqref="E11"/>
    </sheetView>
  </sheetViews>
  <sheetFormatPr defaultRowHeight="15" x14ac:dyDescent="0.25"/>
  <sheetData>
    <row r="1" spans="1:11" ht="25.5" x14ac:dyDescent="0.25">
      <c r="A1" s="21" t="s">
        <v>29</v>
      </c>
      <c r="B1" s="22" t="s">
        <v>15</v>
      </c>
      <c r="C1" s="21" t="s">
        <v>16</v>
      </c>
      <c r="D1" s="21" t="s">
        <v>17</v>
      </c>
      <c r="E1" s="21" t="s">
        <v>18</v>
      </c>
      <c r="F1" s="21" t="s">
        <v>19</v>
      </c>
      <c r="G1" s="23" t="s">
        <v>159</v>
      </c>
      <c r="H1" s="21" t="s">
        <v>20</v>
      </c>
      <c r="I1" s="24" t="s">
        <v>160</v>
      </c>
      <c r="J1" s="25" t="s">
        <v>157</v>
      </c>
      <c r="K1" s="25" t="s">
        <v>158</v>
      </c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workbookViewId="0">
      <selection activeCell="J10" sqref="J10"/>
    </sheetView>
  </sheetViews>
  <sheetFormatPr defaultColWidth="18.28515625" defaultRowHeight="12.75" x14ac:dyDescent="0.2"/>
  <cols>
    <col min="1" max="1" width="9.5703125" style="1" customWidth="1"/>
    <col min="2" max="2" width="28" style="1" customWidth="1"/>
    <col min="3" max="3" width="7.7109375" style="1" bestFit="1" customWidth="1"/>
    <col min="4" max="4" width="12.7109375" style="1" bestFit="1" customWidth="1"/>
    <col min="5" max="5" width="6.28515625" style="1" bestFit="1" customWidth="1"/>
    <col min="6" max="6" width="14.5703125" style="1" bestFit="1" customWidth="1"/>
    <col min="7" max="7" width="7" style="18" customWidth="1"/>
    <col min="8" max="8" width="6.28515625" style="1" bestFit="1" customWidth="1"/>
    <col min="9" max="9" width="6.140625" style="18" customWidth="1"/>
    <col min="10" max="10" width="9.7109375" style="1" bestFit="1" customWidth="1"/>
    <col min="11" max="11" width="5.5703125" style="1" bestFit="1" customWidth="1"/>
    <col min="12" max="16384" width="18.28515625" style="1"/>
  </cols>
  <sheetData>
    <row r="1" spans="1:11" ht="26.25" thickTop="1" x14ac:dyDescent="0.2">
      <c r="A1" s="7" t="s">
        <v>29</v>
      </c>
      <c r="B1" s="9" t="s">
        <v>15</v>
      </c>
      <c r="C1" s="10" t="s">
        <v>16</v>
      </c>
      <c r="D1" s="10" t="s">
        <v>17</v>
      </c>
      <c r="E1" s="11" t="s">
        <v>18</v>
      </c>
      <c r="F1" s="10" t="s">
        <v>19</v>
      </c>
      <c r="G1" s="16" t="s">
        <v>159</v>
      </c>
      <c r="H1" s="11" t="s">
        <v>20</v>
      </c>
      <c r="I1" s="19" t="s">
        <v>160</v>
      </c>
      <c r="J1" s="8" t="s">
        <v>157</v>
      </c>
      <c r="K1" s="8" t="s">
        <v>158</v>
      </c>
    </row>
    <row r="2" spans="1:11" x14ac:dyDescent="0.2">
      <c r="A2" s="6">
        <v>1</v>
      </c>
      <c r="B2" s="5" t="s">
        <v>36</v>
      </c>
      <c r="C2" s="6" t="s">
        <v>26</v>
      </c>
      <c r="D2" s="6">
        <v>5600241</v>
      </c>
      <c r="E2" s="12">
        <v>6.6</v>
      </c>
      <c r="F2" s="6" t="s">
        <v>37</v>
      </c>
      <c r="G2" s="17">
        <v>20</v>
      </c>
      <c r="H2" s="15">
        <v>6.6</v>
      </c>
      <c r="I2" s="20">
        <v>29</v>
      </c>
      <c r="J2" s="13">
        <f>I2+G2</f>
        <v>49</v>
      </c>
      <c r="K2" s="13"/>
    </row>
    <row r="3" spans="1:11" x14ac:dyDescent="0.2">
      <c r="A3" s="6">
        <v>2</v>
      </c>
      <c r="B3" s="5" t="s">
        <v>38</v>
      </c>
      <c r="C3" s="6" t="s">
        <v>39</v>
      </c>
      <c r="D3" s="6">
        <v>20001354</v>
      </c>
      <c r="E3" s="12">
        <v>22.5</v>
      </c>
      <c r="F3" s="6" t="s">
        <v>40</v>
      </c>
      <c r="G3" s="17">
        <v>17</v>
      </c>
      <c r="H3" s="15">
        <v>21.8</v>
      </c>
      <c r="I3" s="20">
        <v>39</v>
      </c>
      <c r="J3" s="13">
        <f t="shared" ref="J3:J18" si="0">I3+G3</f>
        <v>56</v>
      </c>
      <c r="K3" s="13">
        <v>20</v>
      </c>
    </row>
    <row r="4" spans="1:11" x14ac:dyDescent="0.2">
      <c r="A4" s="6">
        <v>3</v>
      </c>
      <c r="B4" s="5" t="s">
        <v>41</v>
      </c>
      <c r="C4" s="6" t="s">
        <v>33</v>
      </c>
      <c r="D4" s="6">
        <v>1901343</v>
      </c>
      <c r="E4" s="12">
        <v>7.9</v>
      </c>
      <c r="F4" s="6" t="s">
        <v>42</v>
      </c>
      <c r="G4" s="17">
        <v>17</v>
      </c>
      <c r="H4" s="15">
        <v>8.1</v>
      </c>
      <c r="I4" s="20">
        <v>24</v>
      </c>
      <c r="J4" s="13">
        <f t="shared" si="0"/>
        <v>41</v>
      </c>
      <c r="K4" s="13"/>
    </row>
    <row r="5" spans="1:11" x14ac:dyDescent="0.2">
      <c r="A5" s="6">
        <v>4</v>
      </c>
      <c r="B5" s="5" t="s">
        <v>43</v>
      </c>
      <c r="C5" s="6" t="s">
        <v>0</v>
      </c>
      <c r="D5" s="6">
        <v>18004365</v>
      </c>
      <c r="E5" s="12">
        <v>14.3</v>
      </c>
      <c r="F5" s="6" t="s">
        <v>31</v>
      </c>
      <c r="G5" s="17">
        <v>16</v>
      </c>
      <c r="H5" s="15">
        <v>14.2</v>
      </c>
      <c r="I5" s="20">
        <v>34</v>
      </c>
      <c r="J5" s="13">
        <f t="shared" si="0"/>
        <v>50</v>
      </c>
      <c r="K5" s="13"/>
    </row>
    <row r="6" spans="1:11" x14ac:dyDescent="0.2">
      <c r="A6" s="6">
        <v>5</v>
      </c>
      <c r="B6" s="5" t="s">
        <v>44</v>
      </c>
      <c r="C6" s="6" t="s">
        <v>45</v>
      </c>
      <c r="D6" s="6">
        <v>21700249</v>
      </c>
      <c r="E6" s="12">
        <v>19</v>
      </c>
      <c r="F6" s="6" t="s">
        <v>10</v>
      </c>
      <c r="G6" s="17">
        <v>15</v>
      </c>
      <c r="H6" s="15">
        <v>19</v>
      </c>
      <c r="I6" s="20">
        <v>32</v>
      </c>
      <c r="J6" s="13">
        <f t="shared" si="0"/>
        <v>47</v>
      </c>
      <c r="K6" s="13"/>
    </row>
    <row r="7" spans="1:11" x14ac:dyDescent="0.2">
      <c r="A7" s="6">
        <v>6</v>
      </c>
      <c r="B7" s="5" t="s">
        <v>46</v>
      </c>
      <c r="C7" s="6" t="s">
        <v>9</v>
      </c>
      <c r="D7" s="6">
        <v>1200445</v>
      </c>
      <c r="E7" s="12">
        <v>20.7</v>
      </c>
      <c r="F7" s="6" t="s">
        <v>25</v>
      </c>
      <c r="G7" s="17">
        <v>12</v>
      </c>
      <c r="H7" s="15">
        <v>20.7</v>
      </c>
      <c r="I7" s="20">
        <v>30</v>
      </c>
      <c r="J7" s="13">
        <f t="shared" si="0"/>
        <v>42</v>
      </c>
      <c r="K7" s="13"/>
    </row>
    <row r="8" spans="1:11" x14ac:dyDescent="0.2">
      <c r="A8" s="6">
        <v>7</v>
      </c>
      <c r="B8" s="5" t="s">
        <v>47</v>
      </c>
      <c r="C8" s="6" t="s">
        <v>24</v>
      </c>
      <c r="D8" s="6">
        <v>13900004</v>
      </c>
      <c r="E8" s="12">
        <v>25.2</v>
      </c>
      <c r="F8" s="6" t="s">
        <v>48</v>
      </c>
      <c r="G8" s="17">
        <v>9</v>
      </c>
      <c r="H8" s="15">
        <v>25.2</v>
      </c>
      <c r="I8" s="20">
        <v>26</v>
      </c>
      <c r="J8" s="13">
        <f t="shared" si="0"/>
        <v>35</v>
      </c>
      <c r="K8" s="13"/>
    </row>
    <row r="9" spans="1:11" x14ac:dyDescent="0.2">
      <c r="A9" s="6">
        <v>8</v>
      </c>
      <c r="B9" s="5" t="s">
        <v>49</v>
      </c>
      <c r="C9" s="6" t="s">
        <v>50</v>
      </c>
      <c r="D9" s="6">
        <v>13500191</v>
      </c>
      <c r="E9" s="12">
        <v>29</v>
      </c>
      <c r="F9" s="6" t="s">
        <v>51</v>
      </c>
      <c r="G9" s="17">
        <v>9</v>
      </c>
      <c r="H9" s="15">
        <v>29.8</v>
      </c>
      <c r="I9" s="20">
        <v>28</v>
      </c>
      <c r="J9" s="13">
        <f t="shared" si="0"/>
        <v>37</v>
      </c>
      <c r="K9" s="13"/>
    </row>
    <row r="10" spans="1:11" x14ac:dyDescent="0.2">
      <c r="A10" s="6">
        <v>9</v>
      </c>
      <c r="B10" s="5" t="s">
        <v>52</v>
      </c>
      <c r="C10" s="6" t="s">
        <v>8</v>
      </c>
      <c r="D10" s="6">
        <v>1004958</v>
      </c>
      <c r="E10" s="12">
        <v>23.6</v>
      </c>
      <c r="F10" s="6" t="s">
        <v>53</v>
      </c>
      <c r="G10" s="17">
        <v>8</v>
      </c>
      <c r="H10" s="15">
        <v>23.6</v>
      </c>
      <c r="I10" s="20">
        <v>27</v>
      </c>
      <c r="J10" s="13">
        <f t="shared" si="0"/>
        <v>35</v>
      </c>
      <c r="K10" s="13"/>
    </row>
    <row r="11" spans="1:11" x14ac:dyDescent="0.2">
      <c r="A11" s="6">
        <v>10</v>
      </c>
      <c r="B11" s="5" t="s">
        <v>54</v>
      </c>
      <c r="C11" s="6" t="s">
        <v>55</v>
      </c>
      <c r="D11" s="6">
        <v>8600298</v>
      </c>
      <c r="E11" s="12">
        <v>26.8</v>
      </c>
      <c r="F11" s="6" t="s">
        <v>56</v>
      </c>
      <c r="G11" s="17">
        <v>7</v>
      </c>
      <c r="H11" s="15">
        <v>26.9</v>
      </c>
      <c r="I11" s="20">
        <v>24</v>
      </c>
      <c r="J11" s="13">
        <f t="shared" si="0"/>
        <v>31</v>
      </c>
      <c r="K11" s="13"/>
    </row>
    <row r="12" spans="1:11" x14ac:dyDescent="0.2">
      <c r="A12" s="6">
        <v>11</v>
      </c>
      <c r="B12" s="5" t="s">
        <v>57</v>
      </c>
      <c r="C12" s="6" t="s">
        <v>7</v>
      </c>
      <c r="D12" s="6">
        <v>11100283</v>
      </c>
      <c r="E12" s="12">
        <v>29.6</v>
      </c>
      <c r="F12" s="6" t="s">
        <v>58</v>
      </c>
      <c r="G12" s="17">
        <v>6</v>
      </c>
      <c r="H12" s="15">
        <v>29.4</v>
      </c>
      <c r="I12" s="20">
        <v>31</v>
      </c>
      <c r="J12" s="13">
        <f t="shared" si="0"/>
        <v>37</v>
      </c>
      <c r="K12" s="13">
        <v>30</v>
      </c>
    </row>
    <row r="13" spans="1:11" x14ac:dyDescent="0.2">
      <c r="A13" s="14" t="s">
        <v>76</v>
      </c>
      <c r="B13" s="5" t="s">
        <v>59</v>
      </c>
      <c r="C13" s="6" t="s">
        <v>3</v>
      </c>
      <c r="D13" s="6">
        <v>15400483</v>
      </c>
      <c r="E13" s="12">
        <v>54</v>
      </c>
      <c r="F13" s="6" t="s">
        <v>60</v>
      </c>
      <c r="G13" s="17">
        <v>4</v>
      </c>
      <c r="H13" s="15">
        <v>50.3</v>
      </c>
      <c r="I13" s="20">
        <v>38</v>
      </c>
      <c r="J13" s="13">
        <f t="shared" si="0"/>
        <v>42</v>
      </c>
      <c r="K13" s="13">
        <v>30</v>
      </c>
    </row>
    <row r="14" spans="1:11" x14ac:dyDescent="0.2">
      <c r="A14" s="14" t="s">
        <v>76</v>
      </c>
      <c r="B14" s="5" t="s">
        <v>61</v>
      </c>
      <c r="C14" s="6" t="s">
        <v>1</v>
      </c>
      <c r="D14" s="6">
        <v>10301579</v>
      </c>
      <c r="E14" s="12">
        <v>33.6</v>
      </c>
      <c r="F14" s="6" t="s">
        <v>62</v>
      </c>
      <c r="G14" s="17">
        <v>4</v>
      </c>
      <c r="H14" s="15">
        <v>34.200000000000003</v>
      </c>
      <c r="I14" s="20">
        <v>29</v>
      </c>
      <c r="J14" s="13">
        <f t="shared" si="0"/>
        <v>33</v>
      </c>
      <c r="K14" s="13">
        <v>10</v>
      </c>
    </row>
    <row r="15" spans="1:11" x14ac:dyDescent="0.2">
      <c r="A15" s="6">
        <v>14</v>
      </c>
      <c r="B15" s="5" t="s">
        <v>63</v>
      </c>
      <c r="C15" s="6" t="s">
        <v>14</v>
      </c>
      <c r="D15" s="6">
        <v>8900597</v>
      </c>
      <c r="E15" s="12">
        <v>28.8</v>
      </c>
      <c r="F15" s="6" t="s">
        <v>64</v>
      </c>
      <c r="G15" s="17">
        <v>3</v>
      </c>
      <c r="H15" s="15">
        <v>29.2</v>
      </c>
      <c r="I15" s="20">
        <v>24</v>
      </c>
      <c r="J15" s="13">
        <f t="shared" si="0"/>
        <v>27</v>
      </c>
      <c r="K15" s="13"/>
    </row>
    <row r="16" spans="1:11" x14ac:dyDescent="0.2">
      <c r="A16" s="6">
        <v>15</v>
      </c>
      <c r="B16" s="5" t="s">
        <v>65</v>
      </c>
      <c r="C16" s="6" t="s">
        <v>7</v>
      </c>
      <c r="D16" s="6">
        <v>11102759</v>
      </c>
      <c r="E16" s="12">
        <v>33.9</v>
      </c>
      <c r="F16" s="6" t="s">
        <v>66</v>
      </c>
      <c r="G16" s="17">
        <v>2</v>
      </c>
      <c r="H16" s="15">
        <v>33.9</v>
      </c>
      <c r="I16" s="20">
        <v>15</v>
      </c>
      <c r="J16" s="13">
        <f t="shared" si="0"/>
        <v>17</v>
      </c>
      <c r="K16" s="13"/>
    </row>
    <row r="17" spans="1:11" x14ac:dyDescent="0.2">
      <c r="A17" s="6">
        <v>16</v>
      </c>
      <c r="B17" s="5" t="s">
        <v>67</v>
      </c>
      <c r="C17" s="6" t="s">
        <v>5</v>
      </c>
      <c r="D17" s="6">
        <v>16402276</v>
      </c>
      <c r="E17" s="12">
        <v>31.1</v>
      </c>
      <c r="F17" s="6" t="s">
        <v>68</v>
      </c>
      <c r="G17" s="17">
        <v>2</v>
      </c>
      <c r="H17" s="15">
        <v>31.1</v>
      </c>
      <c r="I17" s="20">
        <v>24</v>
      </c>
      <c r="J17" s="13">
        <f t="shared" si="0"/>
        <v>26</v>
      </c>
      <c r="K17" s="13"/>
    </row>
    <row r="18" spans="1:11" x14ac:dyDescent="0.2">
      <c r="A18" s="6">
        <v>17</v>
      </c>
      <c r="B18" s="5" t="s">
        <v>69</v>
      </c>
      <c r="C18" s="6" t="s">
        <v>3</v>
      </c>
      <c r="D18" s="6">
        <v>15400129</v>
      </c>
      <c r="E18" s="12">
        <v>29</v>
      </c>
      <c r="F18" s="6" t="s">
        <v>70</v>
      </c>
      <c r="G18" s="17">
        <v>2</v>
      </c>
      <c r="H18" s="15">
        <v>29</v>
      </c>
      <c r="I18" s="20">
        <v>19</v>
      </c>
      <c r="J18" s="13">
        <f t="shared" si="0"/>
        <v>21</v>
      </c>
      <c r="K18" s="13"/>
    </row>
    <row r="19" spans="1:11" x14ac:dyDescent="0.2">
      <c r="A19" s="6" t="s">
        <v>71</v>
      </c>
      <c r="B19" s="5" t="s">
        <v>72</v>
      </c>
      <c r="C19" s="6" t="s">
        <v>26</v>
      </c>
      <c r="D19" s="6">
        <v>5600684</v>
      </c>
      <c r="E19" s="12">
        <v>54</v>
      </c>
      <c r="F19" s="6" t="s">
        <v>73</v>
      </c>
      <c r="G19" s="17" t="s">
        <v>22</v>
      </c>
      <c r="H19" s="15">
        <v>54</v>
      </c>
      <c r="I19" s="20">
        <v>29</v>
      </c>
      <c r="J19" s="13">
        <v>29</v>
      </c>
      <c r="K19" s="13">
        <v>20</v>
      </c>
    </row>
    <row r="20" spans="1:11" x14ac:dyDescent="0.2">
      <c r="A20" s="6" t="s">
        <v>71</v>
      </c>
      <c r="B20" s="5" t="s">
        <v>74</v>
      </c>
      <c r="C20" s="6" t="s">
        <v>34</v>
      </c>
      <c r="D20" s="6">
        <v>16100437</v>
      </c>
      <c r="E20" s="12">
        <v>54</v>
      </c>
      <c r="F20" s="6" t="s">
        <v>75</v>
      </c>
      <c r="G20" s="17" t="s">
        <v>22</v>
      </c>
      <c r="H20" s="15">
        <v>54</v>
      </c>
      <c r="I20" s="20">
        <v>10</v>
      </c>
      <c r="J20" s="13">
        <v>10</v>
      </c>
      <c r="K20" s="13">
        <v>10</v>
      </c>
    </row>
  </sheetData>
  <hyperlinks>
    <hyperlink ref="B2" r:id="rId1" tooltip="SVĚRÁKOVÁ Lucie" display="https://www.cgf.cz/cz/turnaje/turnaje-vyhledavani/turnaj/vysledkova-listina-hrace?id=802376971&amp;categoryId=802376992&amp;golferId=99619854" xr:uid="{286B4E6F-C9DD-4820-BAFC-9E7FD1F92764}"/>
    <hyperlink ref="B3" r:id="rId2" tooltip="DLUHOŠOVÁ Hana" display="https://www.cgf.cz/cz/turnaje/turnaje-vyhledavani/turnaj/vysledkova-listina-hrace?id=802376971&amp;categoryId=802376992&amp;golferId=98133543" xr:uid="{9782D84C-68F1-4805-90BA-0E1B49931338}"/>
    <hyperlink ref="B4" r:id="rId3" tooltip="ZELINKOVÁ Alena" display="https://www.cgf.cz/cz/turnaje/turnaje-vyhledavani/turnaj/vysledkova-listina-hrace?id=802376971&amp;categoryId=802376992&amp;golferId=93542009" xr:uid="{45E9F028-5FD0-465E-86AC-4F709EF0F8D7}"/>
    <hyperlink ref="B5" r:id="rId4" tooltip="ČÍŽKOVÁ Michaela" display="https://www.cgf.cz/cz/turnaje/turnaje-vyhledavani/turnaj/vysledkova-listina-hrace?id=802376971&amp;categoryId=802376992&amp;golferId=35616017" xr:uid="{F38D6A05-9319-4BD4-A94B-9C9767F734DF}"/>
    <hyperlink ref="B6" r:id="rId5" tooltip="ZÍMOVÁ Naděžda" display="https://www.cgf.cz/cz/turnaje/turnaje-vyhledavani/turnaj/vysledkova-listina-hrace?id=802376971&amp;categoryId=802376992&amp;golferId=26446486" xr:uid="{4EFA160F-435D-46DA-A1B2-AE22F8B8D81E}"/>
    <hyperlink ref="B7" r:id="rId6" tooltip="BŘÍZOVÁ Eliška" display="https://www.cgf.cz/cz/turnaje/turnaje-vyhledavani/turnaj/vysledkova-listina-hrace?id=802376971&amp;categoryId=802376992&amp;golferId=87131445" xr:uid="{28F19550-24BB-4D99-A3F9-D7845D37EFDD}"/>
    <hyperlink ref="B8" r:id="rId7" tooltip="VINTROVÁ Lucie" display="https://www.cgf.cz/cz/turnaje/turnaje-vyhledavani/turnaj/vysledkova-listina-hrace?id=802376971&amp;categoryId=802376992&amp;golferId=11204552" xr:uid="{358A845E-0767-44D6-9A08-1B3CFBB17722}"/>
    <hyperlink ref="B9" r:id="rId8" tooltip="KŘÍŽKOVÁ Martina" display="https://www.cgf.cz/cz/turnaje/turnaje-vyhledavani/turnaj/vysledkova-listina-hrace?id=802376971&amp;categoryId=802376992&amp;golferId=23162314" xr:uid="{48EA9ED7-A6A2-4C6C-A8E6-324FF8F6AFB6}"/>
    <hyperlink ref="B10" r:id="rId9" tooltip="FURCHOVÁ Marcela" display="https://www.cgf.cz/cz/turnaje/turnaje-vyhledavani/turnaj/vysledkova-listina-hrace?id=802376971&amp;categoryId=802376992&amp;golferId=409047005" xr:uid="{EF4A76F0-CB05-456A-8BED-F2A4D6C60A58}"/>
    <hyperlink ref="B11" r:id="rId10" tooltip="CHLOSTOVÁ Blanka" display="https://www.cgf.cz/cz/turnaje/turnaje-vyhledavani/turnaj/vysledkova-listina-hrace?id=802376971&amp;categoryId=802376992&amp;golferId=47573731" xr:uid="{98B0FB10-98B5-49DD-8B9E-7389DB1BCD95}"/>
    <hyperlink ref="B12" r:id="rId11" tooltip="BONHOMME HANKEOVÁ Zuzana" display="https://www.cgf.cz/cz/turnaje/turnaje-vyhledavani/turnaj/vysledkova-listina-hrace?id=802376971&amp;categoryId=802376992&amp;golferId=51780206" xr:uid="{27EFF821-2BF3-478F-9D61-1E993245A5E7}"/>
    <hyperlink ref="B13" r:id="rId12" tooltip="STÍNKOVÁ Martina" display="https://www.cgf.cz/cz/turnaje/turnaje-vyhledavani/turnaj/vysledkova-listina-hrace?id=802376971&amp;categoryId=802376992&amp;golferId=99622157" xr:uid="{8D5A1C6C-F8E9-40C6-A5B5-DE76115604D1}"/>
    <hyperlink ref="B14" r:id="rId13" tooltip="MAXOVÁ Michaela" display="https://www.cgf.cz/cz/turnaje/turnaje-vyhledavani/turnaj/vysledkova-listina-hrace?id=802376971&amp;categoryId=802376992&amp;golferId=38051598" xr:uid="{67AB4476-BAA8-4786-9F82-859B42023E8C}"/>
    <hyperlink ref="B15" r:id="rId14" tooltip="VACKOVÁ Eva" display="https://www.cgf.cz/cz/turnaje/turnaje-vyhledavani/turnaj/vysledkova-listina-hrace?id=802376971&amp;categoryId=802376992&amp;golferId=89954335" xr:uid="{4F8F89F9-0D16-4EC5-AEF1-1229FF5D8896}"/>
    <hyperlink ref="B16" r:id="rId15" tooltip="TESKOVÁ  Vladimíra" display="https://www.cgf.cz/cz/turnaje/turnaje-vyhledavani/turnaj/vysledkova-listina-hrace?id=802376971&amp;categoryId=802376992&amp;golferId=616582762" xr:uid="{27305F09-20DC-4532-A28E-17CFFC19B9D6}"/>
    <hyperlink ref="B17" r:id="rId16" tooltip="TROJANOVÁ Petra" display="https://www.cgf.cz/cz/turnaje/turnaje-vyhledavani/turnaj/vysledkova-listina-hrace?id=802376971&amp;categoryId=802376992&amp;golferId=114011479" xr:uid="{B2D21081-F104-4F0C-894D-020434999902}"/>
    <hyperlink ref="B18" r:id="rId17" tooltip="FOLTÝNOVÁ Šárka" display="https://www.cgf.cz/cz/turnaje/turnaje-vyhledavani/turnaj/vysledkova-listina-hrace?id=802376971&amp;categoryId=802376992&amp;golferId=36070267" xr:uid="{1C674623-2F3E-4727-A175-22E4A83E970F}"/>
    <hyperlink ref="B19" r:id="rId18" tooltip="BUBLÍKOVÁ Ladislava" display="https://www.cgf.cz/cz/turnaje/turnaje-vyhledavani/turnaj/vysledkova-listina-hrace?id=802376971&amp;categoryId=802376992&amp;golferId=689095687" xr:uid="{345A091C-7A34-4CF4-AA09-FFE45F7FAF38}"/>
    <hyperlink ref="B20" r:id="rId19" tooltip="KUBÁTOVÁ Dana" display="https://www.cgf.cz/cz/turnaje/turnaje-vyhledavani/turnaj/vysledkova-listina-hrace?id=802376971&amp;categoryId=802376992&amp;golferId=724880083" xr:uid="{BA933493-574F-44FB-99A6-BF4BE4C080F5}"/>
  </hyperlinks>
  <pageMargins left="0.7" right="0.7" top="0.75" bottom="0.75" header="0.3" footer="0.3"/>
  <pageSetup paperSize="9" orientation="portrait" r:id="rId20"/>
  <legacy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43D1-8D73-458D-B863-E2346FE47BEA}">
  <dimension ref="A1:K9"/>
  <sheetViews>
    <sheetView workbookViewId="0">
      <selection activeCell="K5" sqref="K5"/>
    </sheetView>
  </sheetViews>
  <sheetFormatPr defaultColWidth="22.85546875" defaultRowHeight="12.75" x14ac:dyDescent="0.2"/>
  <cols>
    <col min="1" max="1" width="6.140625" style="1" bestFit="1" customWidth="1"/>
    <col min="2" max="2" width="26.28515625" style="1" bestFit="1" customWidth="1"/>
    <col min="3" max="3" width="6.85546875" style="1" bestFit="1" customWidth="1"/>
    <col min="4" max="4" width="11.140625" style="1" bestFit="1" customWidth="1"/>
    <col min="5" max="5" width="4.42578125" style="1" bestFit="1" customWidth="1"/>
    <col min="6" max="6" width="11.28515625" style="1" bestFit="1" customWidth="1"/>
    <col min="7" max="9" width="7.140625" style="1" customWidth="1"/>
    <col min="10" max="10" width="9.7109375" style="1" bestFit="1" customWidth="1"/>
    <col min="11" max="11" width="5.5703125" style="1" bestFit="1" customWidth="1"/>
    <col min="12" max="16384" width="22.85546875" style="1"/>
  </cols>
  <sheetData>
    <row r="1" spans="1:11" s="2" customFormat="1" x14ac:dyDescent="0.2">
      <c r="A1" s="21" t="s">
        <v>29</v>
      </c>
      <c r="B1" s="22" t="s">
        <v>15</v>
      </c>
      <c r="C1" s="21" t="s">
        <v>16</v>
      </c>
      <c r="D1" s="21" t="s">
        <v>17</v>
      </c>
      <c r="E1" s="21" t="s">
        <v>18</v>
      </c>
      <c r="F1" s="21" t="s">
        <v>19</v>
      </c>
      <c r="G1" s="23" t="s">
        <v>159</v>
      </c>
      <c r="H1" s="21" t="s">
        <v>20</v>
      </c>
      <c r="I1" s="24" t="s">
        <v>160</v>
      </c>
      <c r="J1" s="25" t="s">
        <v>157</v>
      </c>
      <c r="K1" s="25" t="s">
        <v>158</v>
      </c>
    </row>
    <row r="2" spans="1:11" x14ac:dyDescent="0.2">
      <c r="A2" s="15">
        <v>1</v>
      </c>
      <c r="B2" s="26" t="s">
        <v>36</v>
      </c>
      <c r="C2" s="15" t="s">
        <v>26</v>
      </c>
      <c r="D2" s="15">
        <v>5600241</v>
      </c>
      <c r="E2" s="15">
        <v>7.2</v>
      </c>
      <c r="F2" s="15" t="s">
        <v>77</v>
      </c>
      <c r="G2" s="15">
        <v>22</v>
      </c>
      <c r="H2" s="15">
        <v>7.1</v>
      </c>
      <c r="I2" s="3">
        <v>33</v>
      </c>
      <c r="J2" s="3"/>
      <c r="K2" s="3">
        <v>30</v>
      </c>
    </row>
    <row r="3" spans="1:11" x14ac:dyDescent="0.2">
      <c r="A3" s="15">
        <v>2</v>
      </c>
      <c r="B3" s="26" t="s">
        <v>46</v>
      </c>
      <c r="C3" s="15" t="s">
        <v>9</v>
      </c>
      <c r="D3" s="15">
        <v>1200445</v>
      </c>
      <c r="E3" s="15">
        <v>20.7</v>
      </c>
      <c r="F3" s="15" t="s">
        <v>78</v>
      </c>
      <c r="G3" s="15">
        <v>11</v>
      </c>
      <c r="H3" s="15">
        <v>20.7</v>
      </c>
      <c r="I3" s="3">
        <v>34</v>
      </c>
      <c r="J3" s="3"/>
      <c r="K3" s="3">
        <v>20</v>
      </c>
    </row>
    <row r="4" spans="1:11" x14ac:dyDescent="0.2">
      <c r="A4" s="15">
        <v>3</v>
      </c>
      <c r="B4" s="26" t="s">
        <v>57</v>
      </c>
      <c r="C4" s="15" t="s">
        <v>7</v>
      </c>
      <c r="D4" s="15">
        <v>11100283</v>
      </c>
      <c r="E4" s="15">
        <v>29.8</v>
      </c>
      <c r="F4" s="15" t="s">
        <v>79</v>
      </c>
      <c r="G4" s="15">
        <v>9</v>
      </c>
      <c r="H4" s="15">
        <v>30.7</v>
      </c>
      <c r="I4" s="3">
        <v>29</v>
      </c>
      <c r="J4" s="3"/>
      <c r="K4" s="3">
        <v>10</v>
      </c>
    </row>
    <row r="5" spans="1:11" x14ac:dyDescent="0.2">
      <c r="A5" s="15">
        <v>4</v>
      </c>
      <c r="B5" s="26" t="s">
        <v>44</v>
      </c>
      <c r="C5" s="15" t="s">
        <v>45</v>
      </c>
      <c r="D5" s="15">
        <v>21700249</v>
      </c>
      <c r="E5" s="15">
        <v>19</v>
      </c>
      <c r="F5" s="15" t="s">
        <v>80</v>
      </c>
      <c r="G5" s="15">
        <v>8</v>
      </c>
      <c r="H5" s="15">
        <v>19</v>
      </c>
      <c r="I5" s="3">
        <v>27</v>
      </c>
      <c r="J5" s="3"/>
      <c r="K5" s="3"/>
    </row>
    <row r="6" spans="1:11" x14ac:dyDescent="0.2">
      <c r="A6" s="15">
        <v>5</v>
      </c>
      <c r="B6" s="26" t="s">
        <v>81</v>
      </c>
      <c r="C6" s="15" t="s">
        <v>4</v>
      </c>
      <c r="D6" s="15">
        <v>9804942</v>
      </c>
      <c r="E6" s="15">
        <v>28.2</v>
      </c>
      <c r="F6" s="15" t="s">
        <v>82</v>
      </c>
      <c r="G6" s="15">
        <v>7</v>
      </c>
      <c r="H6" s="15">
        <v>28.2</v>
      </c>
      <c r="I6" s="3">
        <v>28</v>
      </c>
      <c r="J6" s="3"/>
      <c r="K6" s="3"/>
    </row>
    <row r="7" spans="1:11" x14ac:dyDescent="0.2">
      <c r="A7" s="15">
        <v>6</v>
      </c>
      <c r="B7" s="26" t="s">
        <v>61</v>
      </c>
      <c r="C7" s="15" t="s">
        <v>1</v>
      </c>
      <c r="D7" s="15">
        <v>10301579</v>
      </c>
      <c r="E7" s="15">
        <v>34.200000000000003</v>
      </c>
      <c r="F7" s="15" t="s">
        <v>83</v>
      </c>
      <c r="G7" s="15">
        <v>6</v>
      </c>
      <c r="H7" s="15">
        <v>34.799999999999997</v>
      </c>
      <c r="I7" s="3">
        <v>26</v>
      </c>
      <c r="J7" s="3"/>
      <c r="K7" s="3"/>
    </row>
    <row r="8" spans="1:11" x14ac:dyDescent="0.2">
      <c r="A8" s="15">
        <v>7</v>
      </c>
      <c r="B8" s="26" t="s">
        <v>54</v>
      </c>
      <c r="C8" s="15" t="s">
        <v>55</v>
      </c>
      <c r="D8" s="15">
        <v>8600298</v>
      </c>
      <c r="E8" s="15">
        <v>26.9</v>
      </c>
      <c r="F8" s="15" t="s">
        <v>84</v>
      </c>
      <c r="G8" s="15">
        <v>4</v>
      </c>
      <c r="H8" s="15">
        <v>26.9</v>
      </c>
      <c r="I8" s="3">
        <v>27</v>
      </c>
      <c r="J8" s="3"/>
      <c r="K8" s="3"/>
    </row>
    <row r="9" spans="1:11" x14ac:dyDescent="0.2">
      <c r="A9" s="15">
        <v>8</v>
      </c>
      <c r="B9" s="26" t="s">
        <v>85</v>
      </c>
      <c r="C9" s="15" t="s">
        <v>9</v>
      </c>
      <c r="D9" s="15">
        <v>1201312</v>
      </c>
      <c r="E9" s="15">
        <v>35.5</v>
      </c>
      <c r="F9" s="15" t="s">
        <v>28</v>
      </c>
      <c r="G9" s="15">
        <v>1</v>
      </c>
      <c r="H9" s="15">
        <v>35.9</v>
      </c>
      <c r="I9" s="3">
        <v>18</v>
      </c>
      <c r="J9" s="3"/>
      <c r="K9" s="3"/>
    </row>
  </sheetData>
  <hyperlinks>
    <hyperlink ref="B2" r:id="rId1" tooltip="SVĚRÁKOVÁ Lucie" display="https://www.cgf.cz/cz/turnaje/turnaje-vyhledavani/turnaj/vysledkova-listina-hrace?id=802926135&amp;categoryId=804899236&amp;golferId=99619854" xr:uid="{2E80331A-9DAE-4577-94CF-164B1D843746}"/>
    <hyperlink ref="B3" r:id="rId2" tooltip="BŘÍZOVÁ Eliška" display="https://www.cgf.cz/cz/turnaje/turnaje-vyhledavani/turnaj/vysledkova-listina-hrace?id=802926135&amp;categoryId=804899236&amp;golferId=87131445" xr:uid="{9737F078-8607-4D85-8067-B54BFD527987}"/>
    <hyperlink ref="B4" r:id="rId3" tooltip="BONHOMME HANKEOVÁ Zuzana" display="https://www.cgf.cz/cz/turnaje/turnaje-vyhledavani/turnaj/vysledkova-listina-hrace?id=802926135&amp;categoryId=804899236&amp;golferId=51780206" xr:uid="{DDFA340A-AF85-46D1-B2E3-6DDA9D27749B}"/>
    <hyperlink ref="B5" r:id="rId4" tooltip="ZÍMOVÁ Naděžda" display="https://www.cgf.cz/cz/turnaje/turnaje-vyhledavani/turnaj/vysledkova-listina-hrace?id=802926135&amp;categoryId=804899236&amp;golferId=26446486" xr:uid="{DE68E8D5-2BFB-4046-A829-4D2805613CC7}"/>
    <hyperlink ref="B6" r:id="rId5" tooltip="SLUKOVÁ Hana" display="https://www.cgf.cz/cz/turnaje/turnaje-vyhledavani/turnaj/vysledkova-listina-hrace?id=802926135&amp;categoryId=804899236&amp;golferId=12448810" xr:uid="{031EF20C-8582-4530-9E43-B0998D131282}"/>
    <hyperlink ref="B7" r:id="rId6" tooltip="MAXOVÁ Michaela" display="https://www.cgf.cz/cz/turnaje/turnaje-vyhledavani/turnaj/vysledkova-listina-hrace?id=802926135&amp;categoryId=804899236&amp;golferId=38051598" xr:uid="{6C2632A5-5EBB-4BE2-A408-85FE94D6BDD6}"/>
    <hyperlink ref="B8" r:id="rId7" tooltip="CHLOSTOVÁ Blanka" display="https://www.cgf.cz/cz/turnaje/turnaje-vyhledavani/turnaj/vysledkova-listina-hrace?id=802926135&amp;categoryId=804899236&amp;golferId=47573731" xr:uid="{BC4CAB2C-A36D-4CAE-B5DE-3E0A9ED957F6}"/>
    <hyperlink ref="B9" r:id="rId8" tooltip="TUTTEROVÁ Jitka" display="https://www.cgf.cz/cz/turnaje/turnaje-vyhledavani/turnaj/vysledkova-listina-hrace?id=802926135&amp;categoryId=804899236&amp;golferId=2743958" xr:uid="{FF9B2D84-039A-4333-9F65-16756A67C928}"/>
  </hyperlinks>
  <pageMargins left="0.7" right="0.7" top="0.78740157499999996" bottom="0.78740157499999996" header="0.3" footer="0.3"/>
  <legacy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BF31-D84D-4E74-BDB6-C15F7D48E50D}">
  <dimension ref="A1:K16"/>
  <sheetViews>
    <sheetView workbookViewId="0">
      <selection sqref="A1:K1"/>
    </sheetView>
  </sheetViews>
  <sheetFormatPr defaultColWidth="23" defaultRowHeight="15" x14ac:dyDescent="0.25"/>
  <cols>
    <col min="1" max="1" width="6.140625" style="32" bestFit="1" customWidth="1"/>
    <col min="2" max="2" width="27.42578125" style="32" customWidth="1"/>
    <col min="3" max="3" width="6.85546875" style="32" bestFit="1" customWidth="1"/>
    <col min="4" max="4" width="11.140625" style="32" bestFit="1" customWidth="1"/>
    <col min="5" max="5" width="4.42578125" style="32" bestFit="1" customWidth="1"/>
    <col min="6" max="6" width="12.28515625" style="32" bestFit="1" customWidth="1"/>
    <col min="7" max="7" width="7.140625" style="32" customWidth="1"/>
    <col min="8" max="8" width="6.5703125" style="32" bestFit="1" customWidth="1"/>
    <col min="9" max="10" width="6.140625" style="32" customWidth="1"/>
    <col min="11" max="16384" width="23" style="32"/>
  </cols>
  <sheetData>
    <row r="1" spans="1:11" x14ac:dyDescent="0.25">
      <c r="A1" s="27" t="s">
        <v>29</v>
      </c>
      <c r="B1" s="28" t="s">
        <v>15</v>
      </c>
      <c r="C1" s="27" t="s">
        <v>16</v>
      </c>
      <c r="D1" s="27" t="s">
        <v>17</v>
      </c>
      <c r="E1" s="27" t="s">
        <v>18</v>
      </c>
      <c r="F1" s="27" t="s">
        <v>19</v>
      </c>
      <c r="G1" s="29" t="s">
        <v>159</v>
      </c>
      <c r="H1" s="27" t="s">
        <v>20</v>
      </c>
      <c r="I1" s="30" t="s">
        <v>160</v>
      </c>
      <c r="J1" s="31" t="s">
        <v>158</v>
      </c>
      <c r="K1" s="33" t="s">
        <v>35</v>
      </c>
    </row>
    <row r="2" spans="1:11" s="36" customFormat="1" x14ac:dyDescent="0.25">
      <c r="A2" s="34">
        <v>1</v>
      </c>
      <c r="B2" s="35" t="s">
        <v>86</v>
      </c>
      <c r="C2" s="34" t="s">
        <v>11</v>
      </c>
      <c r="D2" s="34">
        <v>5002387</v>
      </c>
      <c r="E2" s="34">
        <v>14.4</v>
      </c>
      <c r="F2" s="34" t="s">
        <v>87</v>
      </c>
      <c r="G2" s="34">
        <v>19</v>
      </c>
      <c r="H2" s="34">
        <v>14</v>
      </c>
      <c r="I2" s="36">
        <v>35</v>
      </c>
      <c r="K2" s="36">
        <f>G2*2</f>
        <v>38</v>
      </c>
    </row>
    <row r="3" spans="1:11" s="36" customFormat="1" x14ac:dyDescent="0.25">
      <c r="A3" s="34">
        <v>2</v>
      </c>
      <c r="B3" s="35" t="s">
        <v>36</v>
      </c>
      <c r="C3" s="34" t="s">
        <v>26</v>
      </c>
      <c r="D3" s="34">
        <v>5600241</v>
      </c>
      <c r="E3" s="34">
        <v>7.3</v>
      </c>
      <c r="F3" s="34" t="s">
        <v>88</v>
      </c>
      <c r="G3" s="34">
        <v>17</v>
      </c>
      <c r="H3" s="34">
        <v>7.3</v>
      </c>
      <c r="I3" s="36">
        <v>30</v>
      </c>
      <c r="K3" s="36">
        <f t="shared" ref="K3:K14" si="0">G3*2</f>
        <v>34</v>
      </c>
    </row>
    <row r="4" spans="1:11" s="36" customFormat="1" x14ac:dyDescent="0.25">
      <c r="A4" s="34">
        <v>3</v>
      </c>
      <c r="B4" s="35" t="s">
        <v>89</v>
      </c>
      <c r="C4" s="34" t="s">
        <v>0</v>
      </c>
      <c r="D4" s="34">
        <v>18005175</v>
      </c>
      <c r="E4" s="34">
        <v>21.7</v>
      </c>
      <c r="F4" s="34" t="s">
        <v>90</v>
      </c>
      <c r="G4" s="34">
        <v>13</v>
      </c>
      <c r="H4" s="34">
        <v>21.5</v>
      </c>
      <c r="I4" s="36">
        <v>36</v>
      </c>
      <c r="J4" s="36">
        <v>30</v>
      </c>
      <c r="K4" s="36">
        <f t="shared" si="0"/>
        <v>26</v>
      </c>
    </row>
    <row r="5" spans="1:11" s="36" customFormat="1" x14ac:dyDescent="0.25">
      <c r="A5" s="34">
        <v>4</v>
      </c>
      <c r="B5" s="35" t="s">
        <v>46</v>
      </c>
      <c r="C5" s="34" t="s">
        <v>9</v>
      </c>
      <c r="D5" s="34">
        <v>1200445</v>
      </c>
      <c r="E5" s="34">
        <v>20.5</v>
      </c>
      <c r="F5" s="34" t="s">
        <v>91</v>
      </c>
      <c r="G5" s="34">
        <v>12</v>
      </c>
      <c r="H5" s="34">
        <v>20.5</v>
      </c>
      <c r="I5" s="36">
        <v>34</v>
      </c>
      <c r="K5" s="36">
        <f t="shared" si="0"/>
        <v>24</v>
      </c>
    </row>
    <row r="6" spans="1:11" s="36" customFormat="1" x14ac:dyDescent="0.25">
      <c r="A6" s="34">
        <v>5</v>
      </c>
      <c r="B6" s="35" t="s">
        <v>92</v>
      </c>
      <c r="C6" s="34" t="s">
        <v>11</v>
      </c>
      <c r="D6" s="34">
        <v>5002106</v>
      </c>
      <c r="E6" s="34">
        <v>17.899999999999999</v>
      </c>
      <c r="F6" s="34" t="s">
        <v>93</v>
      </c>
      <c r="G6" s="34">
        <v>12</v>
      </c>
      <c r="H6" s="34">
        <v>18</v>
      </c>
      <c r="I6" s="36">
        <v>30</v>
      </c>
      <c r="K6" s="36">
        <f t="shared" si="0"/>
        <v>24</v>
      </c>
    </row>
    <row r="7" spans="1:11" s="36" customFormat="1" x14ac:dyDescent="0.25">
      <c r="A7" s="34">
        <v>6</v>
      </c>
      <c r="B7" s="35" t="s">
        <v>52</v>
      </c>
      <c r="C7" s="34" t="s">
        <v>8</v>
      </c>
      <c r="D7" s="34">
        <v>1004958</v>
      </c>
      <c r="E7" s="34">
        <v>24.4</v>
      </c>
      <c r="F7" s="34" t="s">
        <v>94</v>
      </c>
      <c r="G7" s="34">
        <v>10</v>
      </c>
      <c r="H7" s="34">
        <v>24.4</v>
      </c>
      <c r="I7" s="36">
        <v>34</v>
      </c>
      <c r="K7" s="36">
        <f t="shared" si="0"/>
        <v>20</v>
      </c>
    </row>
    <row r="8" spans="1:11" s="36" customFormat="1" x14ac:dyDescent="0.25">
      <c r="A8" s="34">
        <v>7</v>
      </c>
      <c r="B8" s="35" t="s">
        <v>47</v>
      </c>
      <c r="C8" s="34" t="s">
        <v>24</v>
      </c>
      <c r="D8" s="34">
        <v>13900004</v>
      </c>
      <c r="E8" s="34">
        <v>25.5</v>
      </c>
      <c r="F8" s="34" t="s">
        <v>95</v>
      </c>
      <c r="G8" s="34">
        <v>10</v>
      </c>
      <c r="H8" s="34">
        <v>26.2</v>
      </c>
      <c r="I8" s="36">
        <v>25</v>
      </c>
      <c r="K8" s="36">
        <f t="shared" si="0"/>
        <v>20</v>
      </c>
    </row>
    <row r="9" spans="1:11" s="36" customFormat="1" x14ac:dyDescent="0.25">
      <c r="A9" s="34">
        <v>8</v>
      </c>
      <c r="B9" s="35" t="s">
        <v>57</v>
      </c>
      <c r="C9" s="34" t="s">
        <v>7</v>
      </c>
      <c r="D9" s="34">
        <v>11100283</v>
      </c>
      <c r="E9" s="34">
        <v>30.7</v>
      </c>
      <c r="F9" s="34" t="s">
        <v>96</v>
      </c>
      <c r="G9" s="34">
        <v>4</v>
      </c>
      <c r="H9" s="34">
        <v>30.7</v>
      </c>
      <c r="I9" s="36">
        <v>25</v>
      </c>
      <c r="K9" s="36">
        <f t="shared" si="0"/>
        <v>8</v>
      </c>
    </row>
    <row r="10" spans="1:11" s="36" customFormat="1" x14ac:dyDescent="0.25">
      <c r="A10" s="34">
        <v>9</v>
      </c>
      <c r="B10" s="35" t="s">
        <v>61</v>
      </c>
      <c r="C10" s="34" t="s">
        <v>1</v>
      </c>
      <c r="D10" s="34">
        <v>10301579</v>
      </c>
      <c r="E10" s="34">
        <v>34.799999999999997</v>
      </c>
      <c r="F10" s="34" t="s">
        <v>97</v>
      </c>
      <c r="G10" s="34">
        <v>4</v>
      </c>
      <c r="H10" s="34">
        <v>34.799999999999997</v>
      </c>
      <c r="I10" s="36">
        <v>27</v>
      </c>
      <c r="K10" s="36">
        <f t="shared" si="0"/>
        <v>8</v>
      </c>
    </row>
    <row r="11" spans="1:11" s="36" customFormat="1" x14ac:dyDescent="0.25">
      <c r="A11" s="34">
        <v>10</v>
      </c>
      <c r="B11" s="35" t="s">
        <v>72</v>
      </c>
      <c r="C11" s="34" t="s">
        <v>26</v>
      </c>
      <c r="D11" s="34">
        <v>5600684</v>
      </c>
      <c r="E11" s="34">
        <v>50.5</v>
      </c>
      <c r="F11" s="34" t="s">
        <v>98</v>
      </c>
      <c r="G11" s="34">
        <v>3</v>
      </c>
      <c r="H11" s="34">
        <v>49.9</v>
      </c>
      <c r="I11" s="36">
        <v>34</v>
      </c>
      <c r="J11" s="36">
        <v>30</v>
      </c>
      <c r="K11" s="36">
        <f t="shared" si="0"/>
        <v>6</v>
      </c>
    </row>
    <row r="12" spans="1:11" s="36" customFormat="1" x14ac:dyDescent="0.25">
      <c r="A12" s="34">
        <v>11</v>
      </c>
      <c r="B12" s="35" t="s">
        <v>81</v>
      </c>
      <c r="C12" s="34" t="s">
        <v>4</v>
      </c>
      <c r="D12" s="34">
        <v>9804942</v>
      </c>
      <c r="E12" s="34">
        <v>28.2</v>
      </c>
      <c r="F12" s="34" t="s">
        <v>27</v>
      </c>
      <c r="G12" s="34">
        <v>2</v>
      </c>
      <c r="H12" s="34">
        <v>28.6</v>
      </c>
      <c r="I12" s="36">
        <v>26</v>
      </c>
      <c r="K12" s="36">
        <f t="shared" si="0"/>
        <v>4</v>
      </c>
    </row>
    <row r="13" spans="1:11" s="36" customFormat="1" x14ac:dyDescent="0.25">
      <c r="A13" s="37">
        <v>41609</v>
      </c>
      <c r="B13" s="35" t="s">
        <v>74</v>
      </c>
      <c r="C13" s="34" t="s">
        <v>34</v>
      </c>
      <c r="D13" s="34">
        <v>16100437</v>
      </c>
      <c r="E13" s="34">
        <v>54</v>
      </c>
      <c r="F13" s="34" t="s">
        <v>99</v>
      </c>
      <c r="G13" s="34">
        <v>0</v>
      </c>
      <c r="H13" s="34">
        <v>54</v>
      </c>
      <c r="I13" s="36">
        <v>7</v>
      </c>
      <c r="K13" s="36">
        <f t="shared" si="0"/>
        <v>0</v>
      </c>
    </row>
    <row r="14" spans="1:11" s="36" customFormat="1" x14ac:dyDescent="0.25">
      <c r="A14" s="37">
        <v>41609</v>
      </c>
      <c r="B14" s="35" t="s">
        <v>85</v>
      </c>
      <c r="C14" s="34" t="s">
        <v>9</v>
      </c>
      <c r="D14" s="34">
        <v>1201312</v>
      </c>
      <c r="E14" s="34">
        <v>35.9</v>
      </c>
      <c r="F14" s="34" t="s">
        <v>100</v>
      </c>
      <c r="G14" s="34">
        <v>0</v>
      </c>
      <c r="H14" s="34">
        <v>36.200000000000003</v>
      </c>
      <c r="I14" s="36">
        <v>16</v>
      </c>
      <c r="K14" s="36">
        <f t="shared" si="0"/>
        <v>0</v>
      </c>
    </row>
    <row r="15" spans="1:11" s="36" customFormat="1" x14ac:dyDescent="0.25"/>
    <row r="16" spans="1:11" s="36" customFormat="1" x14ac:dyDescent="0.25"/>
  </sheetData>
  <hyperlinks>
    <hyperlink ref="B2" r:id="rId1" tooltip="STUDECKÁ Petra" display="https://www.cgf.cz/cz/turnaje/turnaje-vyhledavani/turnaj/vysledkova-listina-hrace?id=803204108&amp;categoryId=803204121&amp;golferId=450873628" xr:uid="{DDBEDE85-C4E1-447A-AA27-A623E239BE42}"/>
    <hyperlink ref="B3" r:id="rId2" tooltip="SVĚRÁKOVÁ Lucie" display="https://www.cgf.cz/cz/turnaje/turnaje-vyhledavani/turnaj/vysledkova-listina-hrace?id=803204108&amp;categoryId=803204121&amp;golferId=99619854" xr:uid="{EFEB36E8-CBC1-4E7F-8BE1-DD1461821A3A}"/>
    <hyperlink ref="B4" r:id="rId3" tooltip="SELLNEROVÁ Monika" display="https://www.cgf.cz/cz/turnaje/turnaje-vyhledavani/turnaj/vysledkova-listina-hrace?id=803204108&amp;categoryId=803204121&amp;golferId=620943079" xr:uid="{C9535F89-791E-4F38-A1D9-D0A9FE07AB35}"/>
    <hyperlink ref="B5" r:id="rId4" tooltip="BŘÍZOVÁ Eliška" display="https://www.cgf.cz/cz/turnaje/turnaje-vyhledavani/turnaj/vysledkova-listina-hrace?id=803204108&amp;categoryId=803204121&amp;golferId=87131445" xr:uid="{70BD8E45-35A0-4779-9E27-EDE29C80F4D0}"/>
    <hyperlink ref="B6" r:id="rId5" tooltip="ŠVEHLÍKOVÁ Ivana" display="https://www.cgf.cz/cz/turnaje/turnaje-vyhledavani/turnaj/vysledkova-listina-hrace?id=803204108&amp;categoryId=803204121&amp;golferId=40164011" xr:uid="{02760246-82B5-4DDF-A798-2BD6E8DFEF73}"/>
    <hyperlink ref="B7" r:id="rId6" tooltip="FURCHOVÁ Marcela" display="https://www.cgf.cz/cz/turnaje/turnaje-vyhledavani/turnaj/vysledkova-listina-hrace?id=803204108&amp;categoryId=803204121&amp;golferId=409047005" xr:uid="{7412BACC-C9A2-4B92-A081-F870EBFF9B94}"/>
    <hyperlink ref="B8" r:id="rId7" tooltip="VINTROVÁ Lucie" display="https://www.cgf.cz/cz/turnaje/turnaje-vyhledavani/turnaj/vysledkova-listina-hrace?id=803204108&amp;categoryId=803204121&amp;golferId=11204552" xr:uid="{5B18051C-CE57-4BBD-9D0B-F3E30C6A77D2}"/>
    <hyperlink ref="B9" r:id="rId8" tooltip="BONHOMME HANKEOVÁ Zuzana" display="https://www.cgf.cz/cz/turnaje/turnaje-vyhledavani/turnaj/vysledkova-listina-hrace?id=803204108&amp;categoryId=803204121&amp;golferId=51780206" xr:uid="{F1D2A9EF-DE36-4257-A11C-3A7B7667F93E}"/>
    <hyperlink ref="B10" r:id="rId9" tooltip="MAXOVÁ Michaela" display="https://www.cgf.cz/cz/turnaje/turnaje-vyhledavani/turnaj/vysledkova-listina-hrace?id=803204108&amp;categoryId=803204121&amp;golferId=38051598" xr:uid="{81B42CBE-ADE7-410C-9B80-111FB9016DB4}"/>
    <hyperlink ref="B11" r:id="rId10" tooltip="BUBLÍKOVÁ Ladislava" display="https://www.cgf.cz/cz/turnaje/turnaje-vyhledavani/turnaj/vysledkova-listina-hrace?id=803204108&amp;categoryId=803204121&amp;golferId=689095687" xr:uid="{F16DB8A4-4792-4A59-AF0E-8102C0422F29}"/>
    <hyperlink ref="B12" r:id="rId11" tooltip="SLUKOVÁ Hana" display="https://www.cgf.cz/cz/turnaje/turnaje-vyhledavani/turnaj/vysledkova-listina-hrace?id=803204108&amp;categoryId=803204121&amp;golferId=12448810" xr:uid="{D19E49B6-4057-4FD3-94D4-F38AFC02415F}"/>
    <hyperlink ref="B13" r:id="rId12" tooltip="KUBÁTOVÁ Dana" display="https://www.cgf.cz/cz/turnaje/turnaje-vyhledavani/turnaj/vysledkova-listina-hrace?id=803204108&amp;categoryId=803204121&amp;golferId=724880083" xr:uid="{C27E7AF5-B372-4E82-8652-1B318D152055}"/>
    <hyperlink ref="B14" r:id="rId13" tooltip="TUTTEROVÁ Jitka" display="https://www.cgf.cz/cz/turnaje/turnaje-vyhledavani/turnaj/vysledkova-listina-hrace?id=803204108&amp;categoryId=803204121&amp;golferId=2743958" xr:uid="{9AE93276-847E-4A64-B3EA-0198EEA426B4}"/>
  </hyperlinks>
  <pageMargins left="0.7" right="0.7" top="0.78740157499999996" bottom="0.78740157499999996" header="0.3" footer="0.3"/>
  <legacy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8CCF7-2B1B-4A81-B8A9-6063B362DD6C}">
  <dimension ref="A1:K15"/>
  <sheetViews>
    <sheetView workbookViewId="0">
      <selection activeCell="K12" sqref="K12"/>
    </sheetView>
  </sheetViews>
  <sheetFormatPr defaultColWidth="34.42578125" defaultRowHeight="12.75" x14ac:dyDescent="0.2"/>
  <cols>
    <col min="1" max="1" width="6.140625" style="1" bestFit="1" customWidth="1"/>
    <col min="2" max="2" width="26.28515625" style="1" bestFit="1" customWidth="1"/>
    <col min="3" max="3" width="6.7109375" style="1" bestFit="1" customWidth="1"/>
    <col min="4" max="4" width="11.140625" style="1" bestFit="1" customWidth="1"/>
    <col min="5" max="5" width="4.42578125" style="1" bestFit="1" customWidth="1"/>
    <col min="6" max="6" width="11.28515625" style="1" bestFit="1" customWidth="1"/>
    <col min="7" max="7" width="5.28515625" style="1" bestFit="1" customWidth="1"/>
    <col min="8" max="8" width="6.5703125" style="1" bestFit="1" customWidth="1"/>
    <col min="9" max="11" width="6.5703125" style="1" customWidth="1"/>
    <col min="12" max="16384" width="34.42578125" style="1"/>
  </cols>
  <sheetData>
    <row r="1" spans="1:11" s="2" customFormat="1" ht="25.5" x14ac:dyDescent="0.2">
      <c r="A1" s="21" t="s">
        <v>29</v>
      </c>
      <c r="B1" s="22" t="s">
        <v>15</v>
      </c>
      <c r="C1" s="21" t="s">
        <v>16</v>
      </c>
      <c r="D1" s="21" t="s">
        <v>17</v>
      </c>
      <c r="E1" s="21" t="s">
        <v>18</v>
      </c>
      <c r="F1" s="21" t="s">
        <v>19</v>
      </c>
      <c r="G1" s="23" t="s">
        <v>159</v>
      </c>
      <c r="H1" s="21" t="s">
        <v>20</v>
      </c>
      <c r="I1" s="24" t="s">
        <v>160</v>
      </c>
      <c r="J1" s="25" t="s">
        <v>157</v>
      </c>
      <c r="K1" s="25" t="s">
        <v>158</v>
      </c>
    </row>
    <row r="2" spans="1:11" s="40" customFormat="1" x14ac:dyDescent="0.2">
      <c r="A2" s="38">
        <v>1</v>
      </c>
      <c r="B2" s="39" t="s">
        <v>36</v>
      </c>
      <c r="C2" s="38" t="s">
        <v>26</v>
      </c>
      <c r="D2" s="38">
        <v>5600241</v>
      </c>
      <c r="E2" s="38">
        <v>7.4</v>
      </c>
      <c r="F2" s="38" t="s">
        <v>101</v>
      </c>
      <c r="G2" s="38">
        <v>27</v>
      </c>
      <c r="H2" s="38">
        <v>7</v>
      </c>
      <c r="I2" s="40">
        <v>37</v>
      </c>
    </row>
    <row r="3" spans="1:11" s="40" customFormat="1" x14ac:dyDescent="0.2">
      <c r="A3" s="38">
        <v>2</v>
      </c>
      <c r="B3" s="39" t="s">
        <v>102</v>
      </c>
      <c r="C3" s="38" t="s">
        <v>9</v>
      </c>
      <c r="D3" s="38">
        <v>1200926</v>
      </c>
      <c r="E3" s="38">
        <v>8.9</v>
      </c>
      <c r="F3" s="38" t="s">
        <v>103</v>
      </c>
      <c r="G3" s="38">
        <v>24</v>
      </c>
      <c r="H3" s="38">
        <v>8.6999999999999993</v>
      </c>
      <c r="I3" s="40">
        <v>34</v>
      </c>
    </row>
    <row r="4" spans="1:11" s="40" customFormat="1" x14ac:dyDescent="0.2">
      <c r="A4" s="38">
        <v>3</v>
      </c>
      <c r="B4" s="39" t="s">
        <v>44</v>
      </c>
      <c r="C4" s="38" t="s">
        <v>45</v>
      </c>
      <c r="D4" s="38">
        <v>21700249</v>
      </c>
      <c r="E4" s="38">
        <v>19</v>
      </c>
      <c r="F4" s="38" t="s">
        <v>104</v>
      </c>
      <c r="G4" s="38">
        <v>21</v>
      </c>
      <c r="H4" s="38">
        <v>18.8</v>
      </c>
      <c r="I4" s="40">
        <v>37</v>
      </c>
    </row>
    <row r="5" spans="1:11" s="40" customFormat="1" x14ac:dyDescent="0.2">
      <c r="A5" s="38">
        <v>4</v>
      </c>
      <c r="B5" s="39" t="s">
        <v>46</v>
      </c>
      <c r="C5" s="38" t="s">
        <v>9</v>
      </c>
      <c r="D5" s="38">
        <v>1200445</v>
      </c>
      <c r="E5" s="38">
        <v>20.3</v>
      </c>
      <c r="F5" s="38" t="s">
        <v>105</v>
      </c>
      <c r="G5" s="38">
        <v>19</v>
      </c>
      <c r="H5" s="38">
        <v>20.100000000000001</v>
      </c>
      <c r="I5" s="40">
        <v>37</v>
      </c>
    </row>
    <row r="6" spans="1:11" s="40" customFormat="1" x14ac:dyDescent="0.2">
      <c r="A6" s="38">
        <v>5</v>
      </c>
      <c r="B6" s="39" t="s">
        <v>86</v>
      </c>
      <c r="C6" s="38" t="s">
        <v>11</v>
      </c>
      <c r="D6" s="38">
        <v>5002387</v>
      </c>
      <c r="E6" s="38">
        <v>15</v>
      </c>
      <c r="F6" s="38" t="s">
        <v>106</v>
      </c>
      <c r="G6" s="38">
        <v>13</v>
      </c>
      <c r="H6" s="38">
        <v>15.4</v>
      </c>
      <c r="I6" s="40">
        <v>32</v>
      </c>
    </row>
    <row r="7" spans="1:11" s="40" customFormat="1" x14ac:dyDescent="0.2">
      <c r="A7" s="38">
        <v>6</v>
      </c>
      <c r="B7" s="39" t="s">
        <v>107</v>
      </c>
      <c r="C7" s="38" t="s">
        <v>11</v>
      </c>
      <c r="D7" s="38">
        <v>5001555</v>
      </c>
      <c r="E7" s="38">
        <v>20.9</v>
      </c>
      <c r="F7" s="38" t="s">
        <v>108</v>
      </c>
      <c r="G7" s="38">
        <v>9</v>
      </c>
      <c r="H7" s="38">
        <v>20.9</v>
      </c>
      <c r="I7" s="40">
        <v>26</v>
      </c>
    </row>
    <row r="8" spans="1:11" s="40" customFormat="1" x14ac:dyDescent="0.2">
      <c r="A8" s="38">
        <v>7</v>
      </c>
      <c r="B8" s="39" t="s">
        <v>109</v>
      </c>
      <c r="C8" s="38" t="s">
        <v>3</v>
      </c>
      <c r="D8" s="38">
        <v>15400040</v>
      </c>
      <c r="E8" s="38">
        <v>21.7</v>
      </c>
      <c r="F8" s="38" t="s">
        <v>108</v>
      </c>
      <c r="G8" s="38">
        <v>9</v>
      </c>
      <c r="H8" s="38">
        <v>22</v>
      </c>
      <c r="I8" s="40">
        <v>26</v>
      </c>
    </row>
    <row r="9" spans="1:11" s="40" customFormat="1" x14ac:dyDescent="0.2">
      <c r="A9" s="38">
        <v>8</v>
      </c>
      <c r="B9" s="39" t="s">
        <v>110</v>
      </c>
      <c r="C9" s="38" t="s">
        <v>6</v>
      </c>
      <c r="D9" s="38">
        <v>8500777</v>
      </c>
      <c r="E9" s="38">
        <v>26</v>
      </c>
      <c r="F9" s="38" t="s">
        <v>111</v>
      </c>
      <c r="G9" s="38">
        <v>8</v>
      </c>
      <c r="H9" s="38">
        <v>26</v>
      </c>
      <c r="I9" s="40">
        <v>32</v>
      </c>
    </row>
    <row r="10" spans="1:11" s="40" customFormat="1" x14ac:dyDescent="0.2">
      <c r="A10" s="38">
        <v>9</v>
      </c>
      <c r="B10" s="39" t="s">
        <v>81</v>
      </c>
      <c r="C10" s="38" t="s">
        <v>4</v>
      </c>
      <c r="D10" s="38">
        <v>9804942</v>
      </c>
      <c r="E10" s="38">
        <v>28.6</v>
      </c>
      <c r="F10" s="38" t="s">
        <v>112</v>
      </c>
      <c r="G10" s="38">
        <v>8</v>
      </c>
      <c r="H10" s="38">
        <v>28.9</v>
      </c>
      <c r="I10" s="40">
        <v>27</v>
      </c>
    </row>
    <row r="11" spans="1:11" s="40" customFormat="1" x14ac:dyDescent="0.2">
      <c r="A11" s="38">
        <v>10</v>
      </c>
      <c r="B11" s="39" t="s">
        <v>57</v>
      </c>
      <c r="C11" s="38" t="s">
        <v>7</v>
      </c>
      <c r="D11" s="38">
        <v>11100283</v>
      </c>
      <c r="E11" s="38">
        <v>30.4</v>
      </c>
      <c r="F11" s="38" t="s">
        <v>113</v>
      </c>
      <c r="G11" s="38">
        <v>7</v>
      </c>
      <c r="H11" s="38">
        <v>30.4</v>
      </c>
      <c r="I11" s="40">
        <v>31</v>
      </c>
      <c r="K11" s="40">
        <v>10</v>
      </c>
    </row>
    <row r="12" spans="1:11" s="40" customFormat="1" x14ac:dyDescent="0.2">
      <c r="A12" s="38">
        <v>11</v>
      </c>
      <c r="B12" s="39" t="s">
        <v>49</v>
      </c>
      <c r="C12" s="38" t="s">
        <v>12</v>
      </c>
      <c r="D12" s="38">
        <v>12503401</v>
      </c>
      <c r="E12" s="38">
        <v>29.8</v>
      </c>
      <c r="F12" s="38" t="s">
        <v>114</v>
      </c>
      <c r="G12" s="38">
        <v>7</v>
      </c>
      <c r="H12" s="38">
        <v>30.1</v>
      </c>
      <c r="I12" s="40">
        <v>26</v>
      </c>
    </row>
    <row r="13" spans="1:11" s="40" customFormat="1" x14ac:dyDescent="0.2">
      <c r="A13" s="38">
        <v>12</v>
      </c>
      <c r="B13" s="39" t="s">
        <v>54</v>
      </c>
      <c r="C13" s="38" t="s">
        <v>55</v>
      </c>
      <c r="D13" s="38">
        <v>8600298</v>
      </c>
      <c r="E13" s="38">
        <v>26.9</v>
      </c>
      <c r="F13" s="38" t="s">
        <v>115</v>
      </c>
      <c r="G13" s="38">
        <v>6</v>
      </c>
      <c r="H13" s="38">
        <v>26.9</v>
      </c>
      <c r="I13" s="40">
        <v>31</v>
      </c>
    </row>
    <row r="14" spans="1:11" s="40" customFormat="1" x14ac:dyDescent="0.2">
      <c r="A14" s="38">
        <v>13</v>
      </c>
      <c r="B14" s="39" t="s">
        <v>116</v>
      </c>
      <c r="C14" s="38" t="s">
        <v>6</v>
      </c>
      <c r="D14" s="38">
        <v>8500439</v>
      </c>
      <c r="E14" s="38">
        <v>35</v>
      </c>
      <c r="F14" s="38" t="s">
        <v>117</v>
      </c>
      <c r="G14" s="38">
        <v>3</v>
      </c>
      <c r="H14" s="38">
        <v>35.6</v>
      </c>
      <c r="I14" s="40">
        <v>27</v>
      </c>
    </row>
    <row r="15" spans="1:11" s="40" customFormat="1" x14ac:dyDescent="0.2"/>
  </sheetData>
  <hyperlinks>
    <hyperlink ref="B2" r:id="rId1" tooltip="SVĚRÁKOVÁ Lucie" display="https://www.cgf.cz/cz/turnaje/turnaje-vyhledavani/turnaj/vysledkova-listina-hrace?id=828970253&amp;categoryId=828970276&amp;golferId=99619854" xr:uid="{3ACFEC70-83A0-48BC-8100-0333BD36E063}"/>
    <hyperlink ref="B3" r:id="rId2" tooltip="KUBÍČKOVÁ Nikola" display="https://www.cgf.cz/cz/turnaje/turnaje-vyhledavani/turnaj/vysledkova-listina-hrace?id=828970253&amp;categoryId=828970276&amp;golferId=305599482" xr:uid="{731D0A0F-49E1-44F4-9014-B52EAD1717FD}"/>
    <hyperlink ref="B4" r:id="rId3" tooltip="ZÍMOVÁ Naděžda" display="https://www.cgf.cz/cz/turnaje/turnaje-vyhledavani/turnaj/vysledkova-listina-hrace?id=828970253&amp;categoryId=828970276&amp;golferId=26446486" xr:uid="{9F4FD5A2-5B57-473C-BFC3-63275470DDE7}"/>
    <hyperlink ref="B5" r:id="rId4" tooltip="BŘÍZOVÁ Eliška" display="https://www.cgf.cz/cz/turnaje/turnaje-vyhledavani/turnaj/vysledkova-listina-hrace?id=828970253&amp;categoryId=828970276&amp;golferId=87131445" xr:uid="{205449DA-DF07-4183-8B80-975B86998E6B}"/>
    <hyperlink ref="B6" r:id="rId5" tooltip="STUDECKÁ Petra" display="https://www.cgf.cz/cz/turnaje/turnaje-vyhledavani/turnaj/vysledkova-listina-hrace?id=828970253&amp;categoryId=828970276&amp;golferId=450873628" xr:uid="{8884B38D-742A-4882-A306-B26BEA7D9904}"/>
    <hyperlink ref="B7" r:id="rId6" tooltip="TUNYSOVÁ Jana" display="https://www.cgf.cz/cz/turnaje/turnaje-vyhledavani/turnaj/vysledkova-listina-hrace?id=828970253&amp;categoryId=828970276&amp;golferId=389241964" xr:uid="{AF535B83-20A0-49CC-AC0D-5FFB3C8B43F7}"/>
    <hyperlink ref="B8" r:id="rId7" tooltip="MATERNOVÁ Alena" display="https://www.cgf.cz/cz/turnaje/turnaje-vyhledavani/turnaj/vysledkova-listina-hrace?id=828970253&amp;categoryId=828970276&amp;golferId=47007496" xr:uid="{C27D916B-E5D7-45B8-B51C-8C220F517B36}"/>
    <hyperlink ref="B9" r:id="rId8" tooltip="SRBKOVÁ Miluše" display="https://www.cgf.cz/cz/turnaje/turnaje-vyhledavani/turnaj/vysledkova-listina-hrace?id=828970253&amp;categoryId=828970276&amp;golferId=387405207" xr:uid="{A7C80CF4-8733-44EB-AA88-8D9096833864}"/>
    <hyperlink ref="B10" r:id="rId9" tooltip="SLUKOVÁ Hana" display="https://www.cgf.cz/cz/turnaje/turnaje-vyhledavani/turnaj/vysledkova-listina-hrace?id=828970253&amp;categoryId=828970276&amp;golferId=12448810" xr:uid="{2DFEA533-3D13-43B7-A2CB-771ED2AF2A0A}"/>
    <hyperlink ref="B11" r:id="rId10" tooltip="BONHOMME HANKEOVÁ Zuzana" display="https://www.cgf.cz/cz/turnaje/turnaje-vyhledavani/turnaj/vysledkova-listina-hrace?id=828970253&amp;categoryId=828970276&amp;golferId=51780206" xr:uid="{03BD97BC-6F5B-4585-82DB-FA18971922CA}"/>
    <hyperlink ref="B12" r:id="rId11" tooltip="KŘÍŽKOVÁ Martina" display="https://www.cgf.cz/cz/turnaje/turnaje-vyhledavani/turnaj/vysledkova-listina-hrace?id=828970253&amp;categoryId=828970276&amp;golferId=23162314" xr:uid="{1757575C-A9D7-414F-9A31-326EC04B6F45}"/>
    <hyperlink ref="B13" r:id="rId12" tooltip="CHLOSTOVÁ Blanka" display="https://www.cgf.cz/cz/turnaje/turnaje-vyhledavani/turnaj/vysledkova-listina-hrace?id=828970253&amp;categoryId=828970276&amp;golferId=47573731" xr:uid="{DC182863-3BA8-4818-A3DE-EEDAAFEAF1B3}"/>
    <hyperlink ref="B14" r:id="rId13" tooltip="NOVOTNÁ Vendulka" display="https://www.cgf.cz/cz/turnaje/turnaje-vyhledavani/turnaj/vysledkova-listina-hrace?id=828970253&amp;categoryId=828970276&amp;golferId=88649141" xr:uid="{0D8F194E-6019-4A03-A84B-AEF069C94AA5}"/>
  </hyperlinks>
  <pageMargins left="0.7" right="0.7" top="0.78740157499999996" bottom="0.78740157499999996" header="0.3" footer="0.3"/>
  <legacyDrawing r:id="rId1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CD118-74E1-4A44-A6EF-ED3CF020F4D7}">
  <dimension ref="A1:K16"/>
  <sheetViews>
    <sheetView workbookViewId="0">
      <selection activeCell="K12" sqref="K12"/>
    </sheetView>
  </sheetViews>
  <sheetFormatPr defaultColWidth="40.42578125" defaultRowHeight="12.75" x14ac:dyDescent="0.2"/>
  <cols>
    <col min="1" max="1" width="9.42578125" style="1" bestFit="1" customWidth="1"/>
    <col min="2" max="2" width="26.28515625" style="1" bestFit="1" customWidth="1"/>
    <col min="3" max="3" width="10.5703125" style="1" bestFit="1" customWidth="1"/>
    <col min="4" max="4" width="18" style="1" bestFit="1" customWidth="1"/>
    <col min="5" max="5" width="7" style="1" bestFit="1" customWidth="1"/>
    <col min="6" max="6" width="18.7109375" style="1" bestFit="1" customWidth="1"/>
    <col min="7" max="7" width="8.42578125" style="1" bestFit="1" customWidth="1"/>
    <col min="8" max="8" width="10.85546875" style="1" bestFit="1" customWidth="1"/>
    <col min="9" max="11" width="10.85546875" style="1" customWidth="1"/>
    <col min="12" max="16384" width="40.42578125" style="1"/>
  </cols>
  <sheetData>
    <row r="1" spans="1:11" x14ac:dyDescent="0.2">
      <c r="A1" s="21" t="s">
        <v>29</v>
      </c>
      <c r="B1" s="22" t="s">
        <v>15</v>
      </c>
      <c r="C1" s="21" t="s">
        <v>16</v>
      </c>
      <c r="D1" s="21" t="s">
        <v>17</v>
      </c>
      <c r="E1" s="21" t="s">
        <v>18</v>
      </c>
      <c r="F1" s="21" t="s">
        <v>19</v>
      </c>
      <c r="G1" s="23" t="s">
        <v>159</v>
      </c>
      <c r="H1" s="21" t="s">
        <v>20</v>
      </c>
      <c r="I1" s="24" t="s">
        <v>160</v>
      </c>
      <c r="J1" s="25" t="s">
        <v>157</v>
      </c>
      <c r="K1" s="25" t="s">
        <v>158</v>
      </c>
    </row>
    <row r="2" spans="1:11" s="40" customFormat="1" x14ac:dyDescent="0.2">
      <c r="A2" s="38">
        <v>1</v>
      </c>
      <c r="B2" s="39" t="s">
        <v>118</v>
      </c>
      <c r="C2" s="38" t="s">
        <v>2</v>
      </c>
      <c r="D2" s="38">
        <v>5300512</v>
      </c>
      <c r="E2" s="38">
        <v>21.4</v>
      </c>
      <c r="F2" s="38" t="s">
        <v>119</v>
      </c>
      <c r="G2" s="38">
        <v>16</v>
      </c>
      <c r="H2" s="38">
        <v>21</v>
      </c>
      <c r="I2" s="40">
        <v>37</v>
      </c>
      <c r="K2" s="40">
        <v>30</v>
      </c>
    </row>
    <row r="3" spans="1:11" s="40" customFormat="1" x14ac:dyDescent="0.2">
      <c r="A3" s="38">
        <v>2</v>
      </c>
      <c r="B3" s="39" t="s">
        <v>120</v>
      </c>
      <c r="C3" s="38" t="s">
        <v>4</v>
      </c>
      <c r="D3" s="38">
        <v>9803278</v>
      </c>
      <c r="E3" s="38">
        <v>20.3</v>
      </c>
      <c r="F3" s="38" t="s">
        <v>121</v>
      </c>
      <c r="G3" s="38">
        <v>16</v>
      </c>
      <c r="H3" s="38">
        <v>19.899999999999999</v>
      </c>
      <c r="I3" s="40">
        <v>37</v>
      </c>
      <c r="K3" s="40">
        <v>20</v>
      </c>
    </row>
    <row r="4" spans="1:11" s="40" customFormat="1" x14ac:dyDescent="0.2">
      <c r="A4" s="38">
        <v>3</v>
      </c>
      <c r="B4" s="39" t="s">
        <v>46</v>
      </c>
      <c r="C4" s="38" t="s">
        <v>9</v>
      </c>
      <c r="D4" s="38">
        <v>1200445</v>
      </c>
      <c r="E4" s="38">
        <v>20.100000000000001</v>
      </c>
      <c r="F4" s="38" t="s">
        <v>23</v>
      </c>
      <c r="G4" s="38">
        <v>15</v>
      </c>
      <c r="H4" s="38">
        <v>20.100000000000001</v>
      </c>
      <c r="I4" s="40">
        <v>33</v>
      </c>
    </row>
    <row r="5" spans="1:11" s="40" customFormat="1" x14ac:dyDescent="0.2">
      <c r="A5" s="38">
        <v>4</v>
      </c>
      <c r="B5" s="39" t="s">
        <v>52</v>
      </c>
      <c r="C5" s="38" t="s">
        <v>8</v>
      </c>
      <c r="D5" s="38">
        <v>1004958</v>
      </c>
      <c r="E5" s="38">
        <v>24.7</v>
      </c>
      <c r="F5" s="38" t="s">
        <v>122</v>
      </c>
      <c r="G5" s="38">
        <v>12</v>
      </c>
      <c r="H5" s="38">
        <v>24.6</v>
      </c>
      <c r="I5" s="40">
        <v>35</v>
      </c>
    </row>
    <row r="6" spans="1:11" s="40" customFormat="1" x14ac:dyDescent="0.2">
      <c r="A6" s="38">
        <v>5</v>
      </c>
      <c r="B6" s="39" t="s">
        <v>81</v>
      </c>
      <c r="C6" s="38" t="s">
        <v>4</v>
      </c>
      <c r="D6" s="38">
        <v>9804942</v>
      </c>
      <c r="E6" s="38">
        <v>28.9</v>
      </c>
      <c r="F6" s="38" t="s">
        <v>32</v>
      </c>
      <c r="G6" s="38">
        <v>10</v>
      </c>
      <c r="H6" s="38">
        <v>29.7</v>
      </c>
      <c r="I6" s="40">
        <v>34</v>
      </c>
      <c r="K6" s="40">
        <v>10</v>
      </c>
    </row>
    <row r="7" spans="1:11" s="40" customFormat="1" x14ac:dyDescent="0.2">
      <c r="A7" s="38">
        <v>6</v>
      </c>
      <c r="B7" s="39" t="s">
        <v>69</v>
      </c>
      <c r="C7" s="38" t="s">
        <v>3</v>
      </c>
      <c r="D7" s="38">
        <v>15400129</v>
      </c>
      <c r="E7" s="38">
        <v>29</v>
      </c>
      <c r="F7" s="38" t="s">
        <v>123</v>
      </c>
      <c r="G7" s="38">
        <v>7</v>
      </c>
      <c r="H7" s="38">
        <v>29.8</v>
      </c>
      <c r="I7" s="40">
        <v>31</v>
      </c>
    </row>
    <row r="8" spans="1:11" s="40" customFormat="1" x14ac:dyDescent="0.2">
      <c r="A8" s="38">
        <v>7</v>
      </c>
      <c r="B8" s="39" t="s">
        <v>61</v>
      </c>
      <c r="C8" s="38" t="s">
        <v>1</v>
      </c>
      <c r="D8" s="38">
        <v>10301579</v>
      </c>
      <c r="E8" s="38">
        <v>31.5</v>
      </c>
      <c r="F8" s="38" t="s">
        <v>124</v>
      </c>
      <c r="G8" s="38">
        <v>7</v>
      </c>
      <c r="H8" s="38">
        <v>31.3</v>
      </c>
      <c r="I8" s="40">
        <v>31</v>
      </c>
    </row>
    <row r="9" spans="1:11" s="40" customFormat="1" x14ac:dyDescent="0.2">
      <c r="A9" s="38">
        <v>8</v>
      </c>
      <c r="B9" s="39" t="s">
        <v>47</v>
      </c>
      <c r="C9" s="38" t="s">
        <v>24</v>
      </c>
      <c r="D9" s="38">
        <v>13900004</v>
      </c>
      <c r="E9" s="38">
        <v>26</v>
      </c>
      <c r="F9" s="38" t="s">
        <v>125</v>
      </c>
      <c r="G9" s="38">
        <v>6</v>
      </c>
      <c r="H9" s="38">
        <v>26</v>
      </c>
      <c r="I9" s="40">
        <v>27</v>
      </c>
    </row>
    <row r="10" spans="1:11" s="40" customFormat="1" x14ac:dyDescent="0.2">
      <c r="A10" s="38">
        <v>9</v>
      </c>
      <c r="B10" s="39" t="s">
        <v>85</v>
      </c>
      <c r="C10" s="38" t="s">
        <v>9</v>
      </c>
      <c r="D10" s="38">
        <v>1201312</v>
      </c>
      <c r="E10" s="38">
        <v>36.200000000000003</v>
      </c>
      <c r="F10" s="38" t="s">
        <v>126</v>
      </c>
      <c r="G10" s="38">
        <v>5</v>
      </c>
      <c r="H10" s="38">
        <v>36.200000000000003</v>
      </c>
      <c r="I10" s="40">
        <v>36</v>
      </c>
      <c r="K10" s="40">
        <v>30</v>
      </c>
    </row>
    <row r="11" spans="1:11" s="40" customFormat="1" x14ac:dyDescent="0.2">
      <c r="A11" s="38">
        <v>10</v>
      </c>
      <c r="B11" s="39" t="s">
        <v>127</v>
      </c>
      <c r="C11" s="38" t="s">
        <v>8</v>
      </c>
      <c r="D11" s="38">
        <v>1007443</v>
      </c>
      <c r="E11" s="38">
        <v>54</v>
      </c>
      <c r="F11" s="38" t="s">
        <v>128</v>
      </c>
      <c r="G11" s="38">
        <v>3</v>
      </c>
      <c r="H11" s="38">
        <v>54</v>
      </c>
      <c r="I11" s="40">
        <v>26</v>
      </c>
      <c r="K11" s="40">
        <v>10</v>
      </c>
    </row>
    <row r="12" spans="1:11" s="40" customFormat="1" x14ac:dyDescent="0.2">
      <c r="A12" s="38">
        <v>11</v>
      </c>
      <c r="B12" s="39" t="s">
        <v>57</v>
      </c>
      <c r="C12" s="38" t="s">
        <v>7</v>
      </c>
      <c r="D12" s="38">
        <v>11100283</v>
      </c>
      <c r="E12" s="38">
        <v>30.2</v>
      </c>
      <c r="F12" s="38" t="s">
        <v>129</v>
      </c>
      <c r="G12" s="38">
        <v>3</v>
      </c>
      <c r="H12" s="38">
        <v>30.2</v>
      </c>
      <c r="I12" s="40">
        <v>29</v>
      </c>
    </row>
    <row r="13" spans="1:11" s="40" customFormat="1" x14ac:dyDescent="0.2">
      <c r="A13" s="38">
        <v>12</v>
      </c>
      <c r="B13" s="39" t="s">
        <v>116</v>
      </c>
      <c r="C13" s="38" t="s">
        <v>6</v>
      </c>
      <c r="D13" s="38">
        <v>8500439</v>
      </c>
      <c r="E13" s="38">
        <v>36.200000000000003</v>
      </c>
      <c r="F13" s="38" t="s">
        <v>130</v>
      </c>
      <c r="G13" s="38">
        <v>3</v>
      </c>
      <c r="H13" s="38">
        <v>36.200000000000003</v>
      </c>
      <c r="I13" s="40">
        <v>28</v>
      </c>
      <c r="K13" s="40">
        <v>20</v>
      </c>
    </row>
    <row r="14" spans="1:11" s="40" customFormat="1" x14ac:dyDescent="0.2"/>
    <row r="15" spans="1:11" s="40" customFormat="1" x14ac:dyDescent="0.2"/>
    <row r="16" spans="1:11" s="40" customFormat="1" x14ac:dyDescent="0.2"/>
  </sheetData>
  <hyperlinks>
    <hyperlink ref="B2" r:id="rId1" tooltip="BLASCHKEOVÁ Jana" display="https://www.cgf.cz/cz/turnaje/turnaje-vyhledavani/turnaj/vysledkova-listina-hrace?id=809026624&amp;categoryId=809029788&amp;golferId=13645391" xr:uid="{5E351151-5407-47B1-BB78-8704E0A0306A}"/>
    <hyperlink ref="B3" r:id="rId2" tooltip="KATSAROSOVÁ Radka" display="https://www.cgf.cz/cz/turnaje/turnaje-vyhledavani/turnaj/vysledkova-listina-hrace?id=809026624&amp;categoryId=809029788&amp;golferId=412032444" xr:uid="{8CAE5ABF-9041-4AEE-8359-6739DABD4D10}"/>
    <hyperlink ref="B4" r:id="rId3" tooltip="BŘÍZOVÁ Eliška" display="https://www.cgf.cz/cz/turnaje/turnaje-vyhledavani/turnaj/vysledkova-listina-hrace?id=809026624&amp;categoryId=809029788&amp;golferId=87131445" xr:uid="{9C9E8B34-78AE-4CB7-8602-0B168BA48E67}"/>
    <hyperlink ref="B5" r:id="rId4" tooltip="FURCHOVÁ Marcela" display="https://www.cgf.cz/cz/turnaje/turnaje-vyhledavani/turnaj/vysledkova-listina-hrace?id=809026624&amp;categoryId=809029788&amp;golferId=409047005" xr:uid="{A759EBF4-F2E9-4B9C-8886-F3437B814149}"/>
    <hyperlink ref="B6" r:id="rId5" tooltip="SLUKOVÁ Hana" display="https://www.cgf.cz/cz/turnaje/turnaje-vyhledavani/turnaj/vysledkova-listina-hrace?id=809026624&amp;categoryId=809029788&amp;golferId=12448810" xr:uid="{C888F889-3ADB-426A-9E7D-C45CF2D9B756}"/>
    <hyperlink ref="B7" r:id="rId6" tooltip="FOLTÝNOVÁ Šárka" display="https://www.cgf.cz/cz/turnaje/turnaje-vyhledavani/turnaj/vysledkova-listina-hrace?id=809026624&amp;categoryId=809029788&amp;golferId=36070267" xr:uid="{3AE13ABC-6D61-492A-8C7A-CE20A362E587}"/>
    <hyperlink ref="B8" r:id="rId7" tooltip="MAXOVÁ Michaela" display="https://www.cgf.cz/cz/turnaje/turnaje-vyhledavani/turnaj/vysledkova-listina-hrace?id=809026624&amp;categoryId=809029788&amp;golferId=38051598" xr:uid="{DCEB6916-936A-4FF2-8CA6-C86DD895D434}"/>
    <hyperlink ref="B9" r:id="rId8" tooltip="VINTROVÁ Lucie" display="https://www.cgf.cz/cz/turnaje/turnaje-vyhledavani/turnaj/vysledkova-listina-hrace?id=809026624&amp;categoryId=809029788&amp;golferId=11204552" xr:uid="{1F48ED9C-8FC8-4A37-BC85-E3E69997ACF3}"/>
    <hyperlink ref="B10" r:id="rId9" tooltip="TUTTEROVÁ Jitka" display="https://www.cgf.cz/cz/turnaje/turnaje-vyhledavani/turnaj/vysledkova-listina-hrace?id=809026624&amp;categoryId=809029788&amp;golferId=2743958" xr:uid="{F8783351-968E-4E03-B8C9-9A46B4BC7A7A}"/>
    <hyperlink ref="B11" r:id="rId10" tooltip="FILIPČUKOVÁ Karin" display="https://www.cgf.cz/cz/turnaje/turnaje-vyhledavani/turnaj/vysledkova-listina-hrace?id=809026624&amp;categoryId=809029788&amp;golferId=613326617" xr:uid="{79667E45-59B2-4D09-A8C6-4951FD956D90}"/>
    <hyperlink ref="B12" r:id="rId11" tooltip="BONHOMME HANKEOVÁ Zuzana" display="https://www.cgf.cz/cz/turnaje/turnaje-vyhledavani/turnaj/vysledkova-listina-hrace?id=809026624&amp;categoryId=809029788&amp;golferId=51780206" xr:uid="{316E9FAD-528B-4A8B-9A07-EB6567A3D4C5}"/>
    <hyperlink ref="B13" r:id="rId12" tooltip="NOVOTNÁ Vendulka" display="https://www.cgf.cz/cz/turnaje/turnaje-vyhledavani/turnaj/vysledkova-listina-hrace?id=809026624&amp;categoryId=809029788&amp;golferId=88649141" xr:uid="{F9E4C6B5-6C56-4F5E-B58E-7034B76C026E}"/>
  </hyperlinks>
  <pageMargins left="0.7" right="0.7" top="0.78740157499999996" bottom="0.78740157499999996" header="0.3" footer="0.3"/>
  <legacyDrawing r:id="rId1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7C558-C3B8-488C-A7A9-D79707A5A6D6}">
  <dimension ref="A1:K22"/>
  <sheetViews>
    <sheetView workbookViewId="0">
      <selection activeCell="J1" sqref="J1:J1048576"/>
    </sheetView>
  </sheetViews>
  <sheetFormatPr defaultColWidth="37.85546875" defaultRowHeight="12.75" x14ac:dyDescent="0.2"/>
  <cols>
    <col min="1" max="1" width="6.140625" style="1" bestFit="1" customWidth="1"/>
    <col min="2" max="2" width="19" style="1" bestFit="1" customWidth="1"/>
    <col min="3" max="3" width="6.7109375" style="1" bestFit="1" customWidth="1"/>
    <col min="4" max="4" width="11.140625" style="1" bestFit="1" customWidth="1"/>
    <col min="5" max="5" width="4.42578125" style="1" bestFit="1" customWidth="1"/>
    <col min="6" max="6" width="12.28515625" style="1" bestFit="1" customWidth="1"/>
    <col min="7" max="7" width="5.28515625" style="1" bestFit="1" customWidth="1"/>
    <col min="8" max="8" width="6.5703125" style="1" bestFit="1" customWidth="1"/>
    <col min="9" max="11" width="10.28515625" style="1" customWidth="1"/>
    <col min="12" max="16384" width="37.85546875" style="1"/>
  </cols>
  <sheetData>
    <row r="1" spans="1:11" s="2" customFormat="1" ht="25.5" x14ac:dyDescent="0.2">
      <c r="A1" s="21" t="s">
        <v>29</v>
      </c>
      <c r="B1" s="22" t="s">
        <v>15</v>
      </c>
      <c r="C1" s="21" t="s">
        <v>16</v>
      </c>
      <c r="D1" s="21" t="s">
        <v>17</v>
      </c>
      <c r="E1" s="21" t="s">
        <v>18</v>
      </c>
      <c r="F1" s="21" t="s">
        <v>19</v>
      </c>
      <c r="G1" s="23" t="s">
        <v>159</v>
      </c>
      <c r="H1" s="21" t="s">
        <v>20</v>
      </c>
      <c r="I1" s="24" t="s">
        <v>160</v>
      </c>
      <c r="J1" s="25" t="s">
        <v>157</v>
      </c>
      <c r="K1" s="25" t="s">
        <v>158</v>
      </c>
    </row>
    <row r="2" spans="1:11" s="40" customFormat="1" x14ac:dyDescent="0.2">
      <c r="A2" s="38">
        <v>1</v>
      </c>
      <c r="B2" s="39" t="s">
        <v>36</v>
      </c>
      <c r="C2" s="38" t="s">
        <v>26</v>
      </c>
      <c r="D2" s="38">
        <v>5600241</v>
      </c>
      <c r="E2" s="38">
        <v>6.2</v>
      </c>
      <c r="F2" s="38" t="s">
        <v>131</v>
      </c>
      <c r="G2" s="38">
        <v>24</v>
      </c>
      <c r="H2" s="38">
        <v>6.1</v>
      </c>
      <c r="I2" s="40">
        <v>35</v>
      </c>
    </row>
    <row r="3" spans="1:11" s="40" customFormat="1" x14ac:dyDescent="0.2">
      <c r="A3" s="38">
        <v>2</v>
      </c>
      <c r="B3" s="39" t="s">
        <v>132</v>
      </c>
      <c r="C3" s="38" t="s">
        <v>7</v>
      </c>
      <c r="D3" s="38">
        <v>11102775</v>
      </c>
      <c r="E3" s="38">
        <v>11.6</v>
      </c>
      <c r="F3" s="38" t="s">
        <v>133</v>
      </c>
      <c r="G3" s="38">
        <v>21</v>
      </c>
      <c r="H3" s="38">
        <v>11</v>
      </c>
      <c r="I3" s="40">
        <v>34</v>
      </c>
    </row>
    <row r="4" spans="1:11" s="40" customFormat="1" x14ac:dyDescent="0.2">
      <c r="A4" s="38">
        <v>3</v>
      </c>
      <c r="B4" s="39" t="s">
        <v>134</v>
      </c>
      <c r="C4" s="38" t="s">
        <v>12</v>
      </c>
      <c r="D4" s="38">
        <v>12500746</v>
      </c>
      <c r="E4" s="38">
        <v>13.1</v>
      </c>
      <c r="F4" s="38" t="s">
        <v>135</v>
      </c>
      <c r="G4" s="38">
        <v>19</v>
      </c>
      <c r="H4" s="38">
        <v>12.9</v>
      </c>
      <c r="I4" s="40">
        <v>37</v>
      </c>
    </row>
    <row r="5" spans="1:11" s="40" customFormat="1" x14ac:dyDescent="0.2">
      <c r="A5" s="38">
        <v>4</v>
      </c>
      <c r="B5" s="39" t="s">
        <v>44</v>
      </c>
      <c r="C5" s="38" t="s">
        <v>45</v>
      </c>
      <c r="D5" s="38">
        <v>21700249</v>
      </c>
      <c r="E5" s="38">
        <v>19.100000000000001</v>
      </c>
      <c r="F5" s="38" t="s">
        <v>136</v>
      </c>
      <c r="G5" s="38">
        <v>15</v>
      </c>
      <c r="H5" s="38">
        <v>19</v>
      </c>
      <c r="I5" s="40">
        <v>35</v>
      </c>
    </row>
    <row r="6" spans="1:11" s="40" customFormat="1" x14ac:dyDescent="0.2">
      <c r="A6" s="38">
        <v>5</v>
      </c>
      <c r="B6" s="39" t="s">
        <v>89</v>
      </c>
      <c r="C6" s="38" t="s">
        <v>0</v>
      </c>
      <c r="D6" s="38">
        <v>18005175</v>
      </c>
      <c r="E6" s="38">
        <v>19.8</v>
      </c>
      <c r="F6" s="38" t="s">
        <v>137</v>
      </c>
      <c r="G6" s="38">
        <v>13</v>
      </c>
      <c r="H6" s="38">
        <v>19.5</v>
      </c>
      <c r="I6" s="40">
        <v>35</v>
      </c>
    </row>
    <row r="7" spans="1:11" s="40" customFormat="1" x14ac:dyDescent="0.2">
      <c r="A7" s="38">
        <v>6</v>
      </c>
      <c r="B7" s="39" t="s">
        <v>46</v>
      </c>
      <c r="C7" s="38" t="s">
        <v>9</v>
      </c>
      <c r="D7" s="38">
        <v>1200445</v>
      </c>
      <c r="E7" s="38">
        <v>20.100000000000001</v>
      </c>
      <c r="F7" s="38" t="s">
        <v>30</v>
      </c>
      <c r="G7" s="38">
        <v>12</v>
      </c>
      <c r="H7" s="38">
        <v>20</v>
      </c>
      <c r="I7" s="40">
        <v>36</v>
      </c>
    </row>
    <row r="8" spans="1:11" s="40" customFormat="1" x14ac:dyDescent="0.2">
      <c r="A8" s="38">
        <v>7</v>
      </c>
      <c r="B8" s="39" t="s">
        <v>52</v>
      </c>
      <c r="C8" s="38" t="s">
        <v>8</v>
      </c>
      <c r="D8" s="38">
        <v>1004958</v>
      </c>
      <c r="E8" s="38">
        <v>24.2</v>
      </c>
      <c r="F8" s="38" t="s">
        <v>138</v>
      </c>
      <c r="G8" s="38">
        <v>10</v>
      </c>
      <c r="H8" s="38">
        <v>23.6</v>
      </c>
      <c r="I8" s="40">
        <v>40</v>
      </c>
      <c r="K8" s="40">
        <v>20</v>
      </c>
    </row>
    <row r="9" spans="1:11" s="40" customFormat="1" x14ac:dyDescent="0.2">
      <c r="A9" s="38">
        <v>8</v>
      </c>
      <c r="B9" s="39" t="s">
        <v>139</v>
      </c>
      <c r="C9" s="38" t="s">
        <v>13</v>
      </c>
      <c r="D9" s="38">
        <v>14100005</v>
      </c>
      <c r="E9" s="38">
        <v>21.7</v>
      </c>
      <c r="F9" s="38" t="s">
        <v>140</v>
      </c>
      <c r="G9" s="38">
        <v>9</v>
      </c>
      <c r="H9" s="38">
        <v>21.7</v>
      </c>
      <c r="I9" s="40">
        <v>30</v>
      </c>
    </row>
    <row r="10" spans="1:11" s="40" customFormat="1" x14ac:dyDescent="0.2">
      <c r="A10" s="38">
        <v>9</v>
      </c>
      <c r="B10" s="39" t="s">
        <v>107</v>
      </c>
      <c r="C10" s="38" t="s">
        <v>11</v>
      </c>
      <c r="D10" s="38">
        <v>5001555</v>
      </c>
      <c r="E10" s="38">
        <v>22.2</v>
      </c>
      <c r="F10" s="38" t="s">
        <v>141</v>
      </c>
      <c r="G10" s="38">
        <v>9</v>
      </c>
      <c r="H10" s="38">
        <v>22.2</v>
      </c>
      <c r="I10" s="40">
        <v>36</v>
      </c>
    </row>
    <row r="11" spans="1:11" s="40" customFormat="1" x14ac:dyDescent="0.2">
      <c r="A11" s="38">
        <v>10</v>
      </c>
      <c r="B11" s="39" t="s">
        <v>110</v>
      </c>
      <c r="C11" s="38" t="s">
        <v>6</v>
      </c>
      <c r="D11" s="38">
        <v>8500777</v>
      </c>
      <c r="E11" s="38">
        <v>26</v>
      </c>
      <c r="F11" s="38" t="s">
        <v>142</v>
      </c>
      <c r="G11" s="38">
        <v>8</v>
      </c>
      <c r="H11" s="38">
        <v>25.5</v>
      </c>
      <c r="I11" s="40">
        <v>38</v>
      </c>
    </row>
    <row r="12" spans="1:11" s="40" customFormat="1" x14ac:dyDescent="0.2">
      <c r="A12" s="38">
        <v>11</v>
      </c>
      <c r="B12" s="39" t="s">
        <v>143</v>
      </c>
      <c r="C12" s="38" t="s">
        <v>4</v>
      </c>
      <c r="D12" s="38">
        <v>9808759</v>
      </c>
      <c r="E12" s="38">
        <v>27.4</v>
      </c>
      <c r="F12" s="38" t="s">
        <v>144</v>
      </c>
      <c r="G12" s="38">
        <v>8</v>
      </c>
      <c r="H12" s="38">
        <v>26.6</v>
      </c>
      <c r="I12" s="40">
        <v>36</v>
      </c>
      <c r="K12" s="40">
        <v>30</v>
      </c>
    </row>
    <row r="13" spans="1:11" s="40" customFormat="1" x14ac:dyDescent="0.2">
      <c r="A13" s="38">
        <v>12</v>
      </c>
      <c r="B13" s="39" t="s">
        <v>54</v>
      </c>
      <c r="C13" s="38" t="s">
        <v>55</v>
      </c>
      <c r="D13" s="38">
        <v>8600298</v>
      </c>
      <c r="E13" s="38">
        <v>26.9</v>
      </c>
      <c r="F13" s="38" t="s">
        <v>21</v>
      </c>
      <c r="G13" s="38">
        <v>7</v>
      </c>
      <c r="H13" s="38">
        <v>26.7</v>
      </c>
      <c r="I13" s="40">
        <v>34</v>
      </c>
    </row>
    <row r="14" spans="1:11" s="40" customFormat="1" x14ac:dyDescent="0.2">
      <c r="A14" s="38">
        <v>13</v>
      </c>
      <c r="B14" s="39" t="s">
        <v>145</v>
      </c>
      <c r="C14" s="38" t="s">
        <v>0</v>
      </c>
      <c r="D14" s="38">
        <v>18004250</v>
      </c>
      <c r="E14" s="38">
        <v>21.3</v>
      </c>
      <c r="F14" s="38" t="s">
        <v>114</v>
      </c>
      <c r="G14" s="38">
        <v>7</v>
      </c>
      <c r="H14" s="38">
        <v>21.4</v>
      </c>
      <c r="I14" s="40">
        <v>26</v>
      </c>
    </row>
    <row r="15" spans="1:11" s="40" customFormat="1" x14ac:dyDescent="0.2">
      <c r="A15" s="38">
        <v>14</v>
      </c>
      <c r="B15" s="39" t="s">
        <v>146</v>
      </c>
      <c r="C15" s="38" t="s">
        <v>12</v>
      </c>
      <c r="D15" s="38">
        <v>12503219</v>
      </c>
      <c r="E15" s="38">
        <v>30.3</v>
      </c>
      <c r="F15" s="38" t="s">
        <v>147</v>
      </c>
      <c r="G15" s="38">
        <v>6</v>
      </c>
      <c r="H15" s="38">
        <v>30.4</v>
      </c>
      <c r="I15" s="40">
        <v>31</v>
      </c>
    </row>
    <row r="16" spans="1:11" s="40" customFormat="1" x14ac:dyDescent="0.2">
      <c r="A16" s="38">
        <v>15</v>
      </c>
      <c r="B16" s="39" t="s">
        <v>85</v>
      </c>
      <c r="C16" s="38" t="s">
        <v>9</v>
      </c>
      <c r="D16" s="38">
        <v>1201312</v>
      </c>
      <c r="E16" s="38">
        <v>36.200000000000003</v>
      </c>
      <c r="F16" s="38" t="s">
        <v>148</v>
      </c>
      <c r="G16" s="38">
        <v>4</v>
      </c>
      <c r="H16" s="38">
        <v>35.799999999999997</v>
      </c>
      <c r="I16" s="40">
        <v>36</v>
      </c>
      <c r="K16" s="40">
        <v>30</v>
      </c>
    </row>
    <row r="17" spans="1:11" s="40" customFormat="1" x14ac:dyDescent="0.2">
      <c r="A17" s="38">
        <v>16</v>
      </c>
      <c r="B17" s="39" t="s">
        <v>149</v>
      </c>
      <c r="C17" s="38" t="s">
        <v>2</v>
      </c>
      <c r="D17" s="38">
        <v>5301038</v>
      </c>
      <c r="E17" s="38">
        <v>42.2</v>
      </c>
      <c r="F17" s="38" t="s">
        <v>150</v>
      </c>
      <c r="G17" s="38">
        <v>3</v>
      </c>
      <c r="H17" s="38">
        <v>42.2</v>
      </c>
      <c r="I17" s="40">
        <v>33</v>
      </c>
      <c r="K17" s="40">
        <v>20</v>
      </c>
    </row>
    <row r="18" spans="1:11" s="40" customFormat="1" x14ac:dyDescent="0.2">
      <c r="A18" s="38">
        <v>17</v>
      </c>
      <c r="B18" s="39" t="s">
        <v>151</v>
      </c>
      <c r="C18" s="38" t="s">
        <v>152</v>
      </c>
      <c r="D18" s="38">
        <v>19900333</v>
      </c>
      <c r="E18" s="38">
        <v>31.8</v>
      </c>
      <c r="F18" s="38" t="s">
        <v>153</v>
      </c>
      <c r="G18" s="38">
        <v>2</v>
      </c>
      <c r="H18" s="38">
        <v>31.8</v>
      </c>
      <c r="I18" s="40">
        <v>26</v>
      </c>
    </row>
    <row r="19" spans="1:11" s="40" customFormat="1" x14ac:dyDescent="0.2">
      <c r="A19" s="38">
        <v>18</v>
      </c>
      <c r="B19" s="39" t="s">
        <v>69</v>
      </c>
      <c r="C19" s="38" t="s">
        <v>3</v>
      </c>
      <c r="D19" s="38">
        <v>15400129</v>
      </c>
      <c r="E19" s="38">
        <v>29.8</v>
      </c>
      <c r="F19" s="38" t="s">
        <v>154</v>
      </c>
      <c r="G19" s="38">
        <v>2</v>
      </c>
      <c r="H19" s="38">
        <v>29.8</v>
      </c>
      <c r="I19" s="40">
        <v>28</v>
      </c>
    </row>
    <row r="20" spans="1:11" s="40" customFormat="1" x14ac:dyDescent="0.2">
      <c r="A20" s="38">
        <v>19</v>
      </c>
      <c r="B20" s="39" t="s">
        <v>72</v>
      </c>
      <c r="C20" s="38" t="s">
        <v>26</v>
      </c>
      <c r="D20" s="38">
        <v>5600684</v>
      </c>
      <c r="E20" s="38">
        <v>49.9</v>
      </c>
      <c r="F20" s="38" t="s">
        <v>155</v>
      </c>
      <c r="G20" s="38">
        <v>1</v>
      </c>
      <c r="H20" s="38">
        <v>50.9</v>
      </c>
      <c r="I20" s="40">
        <v>28</v>
      </c>
      <c r="K20" s="40">
        <v>10</v>
      </c>
    </row>
    <row r="21" spans="1:11" s="40" customFormat="1" x14ac:dyDescent="0.2">
      <c r="A21" s="38">
        <v>20</v>
      </c>
      <c r="B21" s="39" t="s">
        <v>116</v>
      </c>
      <c r="C21" s="38" t="s">
        <v>6</v>
      </c>
      <c r="D21" s="38">
        <v>8500439</v>
      </c>
      <c r="E21" s="38">
        <v>36.200000000000003</v>
      </c>
      <c r="F21" s="38" t="s">
        <v>156</v>
      </c>
      <c r="G21" s="38" t="s">
        <v>22</v>
      </c>
      <c r="H21" s="38">
        <v>36.200000000000003</v>
      </c>
      <c r="I21" s="40">
        <v>26</v>
      </c>
    </row>
    <row r="22" spans="1:11" s="40" customFormat="1" x14ac:dyDescent="0.2"/>
  </sheetData>
  <hyperlinks>
    <hyperlink ref="B2" r:id="rId1" tooltip="SVĚRÁKOVÁ Lucie" display="https://www.cgf.cz/cz/turnaje/turnaje-vyhledavani/turnaj/vysledkova-listina-hrace?id=845796897&amp;categoryId=845796915&amp;golferId=99619854" xr:uid="{8851C40F-13BF-42B1-9C53-AD5FD7DFFBF2}"/>
    <hyperlink ref="B3" r:id="rId2" tooltip="ORTIZ Eva" display="https://www.cgf.cz/cz/turnaje/turnaje-vyhledavani/turnaj/vysledkova-listina-hrace?id=845796897&amp;categoryId=845796915&amp;golferId=857522369" xr:uid="{D1E946EF-41FB-4652-BCCB-68AD18F0DFD1}"/>
    <hyperlink ref="B4" r:id="rId3" tooltip="TRANOVÁ Nga" display="https://www.cgf.cz/cz/turnaje/turnaje-vyhledavani/turnaj/vysledkova-listina-hrace?id=845796897&amp;categoryId=845796915&amp;golferId=379347889" xr:uid="{E140D726-2D43-4BEF-9FDF-11AED7C4FD5F}"/>
    <hyperlink ref="B5" r:id="rId4" tooltip="ZÍMOVÁ Naděžda" display="https://www.cgf.cz/cz/turnaje/turnaje-vyhledavani/turnaj/vysledkova-listina-hrace?id=845796897&amp;categoryId=845796915&amp;golferId=26446486" xr:uid="{C6A005B4-D79C-4EAF-BC2D-9C4ADDCA80A6}"/>
    <hyperlink ref="B6" r:id="rId5" tooltip="SELLNEROVÁ Monika" display="https://www.cgf.cz/cz/turnaje/turnaje-vyhledavani/turnaj/vysledkova-listina-hrace?id=845796897&amp;categoryId=845796915&amp;golferId=620943079" xr:uid="{D3ADD6A9-F62A-4122-B9D2-8A3DB6503733}"/>
    <hyperlink ref="B7" r:id="rId6" tooltip="BŘÍZOVÁ Eliška" display="https://www.cgf.cz/cz/turnaje/turnaje-vyhledavani/turnaj/vysledkova-listina-hrace?id=845796897&amp;categoryId=845796915&amp;golferId=87131445" xr:uid="{70FE500A-9DA2-4721-BA8E-45F465906512}"/>
    <hyperlink ref="B8" r:id="rId7" tooltip="FURCHOVÁ Marcela" display="https://www.cgf.cz/cz/turnaje/turnaje-vyhledavani/turnaj/vysledkova-listina-hrace?id=845796897&amp;categoryId=845796915&amp;golferId=409047005" xr:uid="{2B1C5728-492D-443B-AC6D-59BD5D9C78FB}"/>
    <hyperlink ref="B9" r:id="rId8" tooltip="KEJMAROVÁ Jaroslava" display="https://www.cgf.cz/cz/turnaje/turnaje-vyhledavani/turnaj/vysledkova-listina-hrace?id=845796897&amp;categoryId=845796915&amp;golferId=31098406" xr:uid="{3FC196F2-E55B-44F1-901C-2B3DBD52A804}"/>
    <hyperlink ref="B10" r:id="rId9" tooltip="TUNYSOVÁ Jana" display="https://www.cgf.cz/cz/turnaje/turnaje-vyhledavani/turnaj/vysledkova-listina-hrace?id=845796897&amp;categoryId=845796915&amp;golferId=389241964" xr:uid="{0E7B014E-EE2F-4709-8FAF-011C28A91595}"/>
    <hyperlink ref="B11" r:id="rId10" tooltip="SRBKOVÁ Miluše" display="https://www.cgf.cz/cz/turnaje/turnaje-vyhledavani/turnaj/vysledkova-listina-hrace?id=845796897&amp;categoryId=845796915&amp;golferId=387405207" xr:uid="{933A17C3-314F-4A82-9DA0-BE55BE7C202C}"/>
    <hyperlink ref="B12" r:id="rId11" tooltip="SVOBODOVÁ Markéta" display="https://www.cgf.cz/cz/turnaje/turnaje-vyhledavani/turnaj/vysledkova-listina-hrace?id=845796897&amp;categoryId=845796915&amp;golferId=529694318" xr:uid="{DC8F143B-0A1F-440B-97D7-2CFFBF989D37}"/>
    <hyperlink ref="B13" r:id="rId12" tooltip="CHLOSTOVÁ Blanka" display="https://www.cgf.cz/cz/turnaje/turnaje-vyhledavani/turnaj/vysledkova-listina-hrace?id=845796897&amp;categoryId=845796915&amp;golferId=47573731" xr:uid="{01C51B3C-BE14-44FD-BF38-CFB3C1E384B2}"/>
    <hyperlink ref="B14" r:id="rId13" tooltip="CHVALINOVÁ Pavlína" display="https://www.cgf.cz/cz/turnaje/turnaje-vyhledavani/turnaj/vysledkova-listina-hrace?id=845796897&amp;categoryId=845796915&amp;golferId=5744430" xr:uid="{B288406E-C8AC-49EB-BFC1-E02C9F454F69}"/>
    <hyperlink ref="B15" r:id="rId14" tooltip="BUČÍKOVÁ Jarmila" display="https://www.cgf.cz/cz/turnaje/turnaje-vyhledavani/turnaj/vysledkova-listina-hrace?id=845796897&amp;categoryId=845796915&amp;golferId=53098059" xr:uid="{4577F92D-5025-4F8B-8F1A-A9A2D58AEB92}"/>
    <hyperlink ref="B16" r:id="rId15" tooltip="TUTTEROVÁ Jitka" display="https://www.cgf.cz/cz/turnaje/turnaje-vyhledavani/turnaj/vysledkova-listina-hrace?id=845796897&amp;categoryId=845796915&amp;golferId=2743958" xr:uid="{AA8891AE-7C41-4D4B-BE87-0EC122E92236}"/>
    <hyperlink ref="B17" r:id="rId16" tooltip="WEISS Jitka" display="https://www.cgf.cz/cz/turnaje/turnaje-vyhledavani/turnaj/vysledkova-listina-hrace?id=845796897&amp;categoryId=845796915&amp;golferId=99173251" xr:uid="{E2549A6A-08B3-44DB-9A71-84E8DE74B764}"/>
    <hyperlink ref="B18" r:id="rId17" tooltip="VODÁČKOVÁ Jaroslava" display="https://www.cgf.cz/cz/turnaje/turnaje-vyhledavani/turnaj/vysledkova-listina-hrace?id=845796897&amp;categoryId=845796915&amp;golferId=511568672" xr:uid="{3E353A92-208E-45EC-89A6-BC2483FFD30C}"/>
    <hyperlink ref="B19" r:id="rId18" tooltip="FOLTÝNOVÁ Šárka" display="https://www.cgf.cz/cz/turnaje/turnaje-vyhledavani/turnaj/vysledkova-listina-hrace?id=845796897&amp;categoryId=845796915&amp;golferId=36070267" xr:uid="{C4089BBA-B6AD-448C-8843-1798C8771A27}"/>
    <hyperlink ref="B20" r:id="rId19" tooltip="BUBLÍKOVÁ Ladislava" display="https://www.cgf.cz/cz/turnaje/turnaje-vyhledavani/turnaj/vysledkova-listina-hrace?id=845796897&amp;categoryId=845796915&amp;golferId=689095687" xr:uid="{08691E5D-D345-4EBE-A025-3787DEB13E24}"/>
    <hyperlink ref="B21" r:id="rId20" tooltip="NOVOTNÁ Vendulka" display="https://www.cgf.cz/cz/turnaje/turnaje-vyhledavani/turnaj/vysledkova-listina-hrace?id=845796897&amp;categoryId=845796915&amp;golferId=88649141" xr:uid="{93C9F0FF-C568-4C0C-AC22-73FC26C7D1C9}"/>
  </hyperlinks>
  <pageMargins left="0.7" right="0.7" top="0.78740157499999996" bottom="0.78740157499999996" header="0.3" footer="0.3"/>
  <legacyDrawing r:id="rId2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3AADA-13A6-4C17-B4E4-35C08400E14A}">
  <dimension ref="A1:K28"/>
  <sheetViews>
    <sheetView workbookViewId="0">
      <selection activeCell="D2" sqref="B2:D27"/>
    </sheetView>
  </sheetViews>
  <sheetFormatPr defaultRowHeight="15" x14ac:dyDescent="0.25"/>
  <cols>
    <col min="1" max="1" width="7.5703125" style="58" bestFit="1" customWidth="1"/>
    <col min="2" max="2" width="30" style="58" bestFit="1" customWidth="1"/>
    <col min="3" max="3" width="13.7109375" style="58" bestFit="1" customWidth="1"/>
    <col min="4" max="4" width="11.140625" style="58" bestFit="1" customWidth="1"/>
    <col min="5" max="5" width="5.140625" style="58" bestFit="1" customWidth="1"/>
    <col min="6" max="6" width="15.140625" style="58" bestFit="1" customWidth="1"/>
    <col min="7" max="7" width="7.140625" style="58" bestFit="1" customWidth="1"/>
    <col min="8" max="8" width="6.5703125" style="58" bestFit="1" customWidth="1"/>
    <col min="9" max="9" width="6.140625" style="58" bestFit="1" customWidth="1"/>
    <col min="10" max="10" width="5.5703125" style="58" bestFit="1" customWidth="1"/>
    <col min="11" max="11" width="14.140625" style="63" bestFit="1" customWidth="1"/>
    <col min="12" max="16384" width="9.140625" style="58"/>
  </cols>
  <sheetData>
    <row r="1" spans="1:11" ht="15.75" thickBot="1" x14ac:dyDescent="0.3">
      <c r="A1" s="21" t="s">
        <v>29</v>
      </c>
      <c r="B1" s="22" t="s">
        <v>15</v>
      </c>
      <c r="C1" s="21" t="s">
        <v>16</v>
      </c>
      <c r="D1" s="21" t="s">
        <v>17</v>
      </c>
      <c r="E1" s="21" t="s">
        <v>18</v>
      </c>
      <c r="F1" s="21" t="s">
        <v>19</v>
      </c>
      <c r="G1" s="21" t="s">
        <v>159</v>
      </c>
      <c r="H1" s="21" t="s">
        <v>20</v>
      </c>
      <c r="I1" s="57" t="s">
        <v>160</v>
      </c>
      <c r="J1" s="57" t="s">
        <v>158</v>
      </c>
      <c r="K1" s="7" t="s">
        <v>35</v>
      </c>
    </row>
    <row r="2" spans="1:11" ht="16.5" thickTop="1" thickBot="1" x14ac:dyDescent="0.3">
      <c r="A2" s="59">
        <v>1</v>
      </c>
      <c r="B2" s="55" t="s">
        <v>36</v>
      </c>
      <c r="C2" s="59" t="s">
        <v>26</v>
      </c>
      <c r="D2" s="59">
        <v>5600241</v>
      </c>
      <c r="E2" s="60">
        <v>5.8</v>
      </c>
      <c r="F2" s="59" t="s">
        <v>203</v>
      </c>
      <c r="G2" s="59">
        <v>27</v>
      </c>
      <c r="H2" s="60">
        <v>5.4</v>
      </c>
      <c r="I2" s="58">
        <v>39</v>
      </c>
      <c r="J2" s="58">
        <v>10</v>
      </c>
      <c r="K2" s="63">
        <f>G2*2</f>
        <v>54</v>
      </c>
    </row>
    <row r="3" spans="1:11" ht="16.5" thickTop="1" thickBot="1" x14ac:dyDescent="0.3">
      <c r="A3" s="59">
        <v>2</v>
      </c>
      <c r="B3" s="55" t="s">
        <v>46</v>
      </c>
      <c r="C3" s="59" t="s">
        <v>9</v>
      </c>
      <c r="D3" s="59">
        <v>1200445</v>
      </c>
      <c r="E3" s="60">
        <v>20</v>
      </c>
      <c r="F3" s="59" t="s">
        <v>204</v>
      </c>
      <c r="G3" s="59">
        <v>13</v>
      </c>
      <c r="H3" s="60">
        <v>19.600000000000001</v>
      </c>
      <c r="I3" s="58">
        <v>39</v>
      </c>
      <c r="J3" s="58">
        <v>10</v>
      </c>
      <c r="K3" s="63">
        <f t="shared" ref="K3:K27" si="0">G3*2</f>
        <v>26</v>
      </c>
    </row>
    <row r="4" spans="1:11" ht="16.5" thickTop="1" thickBot="1" x14ac:dyDescent="0.3">
      <c r="A4" s="59">
        <v>3</v>
      </c>
      <c r="B4" s="55" t="s">
        <v>81</v>
      </c>
      <c r="C4" s="59" t="s">
        <v>4</v>
      </c>
      <c r="D4" s="59">
        <v>9804942</v>
      </c>
      <c r="E4" s="60">
        <v>29.7</v>
      </c>
      <c r="F4" s="59" t="s">
        <v>205</v>
      </c>
      <c r="G4" s="59">
        <v>12</v>
      </c>
      <c r="H4" s="60">
        <v>28.7</v>
      </c>
      <c r="I4" s="58">
        <v>44</v>
      </c>
      <c r="J4" s="58">
        <v>20</v>
      </c>
      <c r="K4" s="63">
        <f t="shared" si="0"/>
        <v>24</v>
      </c>
    </row>
    <row r="5" spans="1:11" ht="16.5" thickTop="1" thickBot="1" x14ac:dyDescent="0.3">
      <c r="A5" s="59">
        <v>4</v>
      </c>
      <c r="B5" s="55" t="s">
        <v>206</v>
      </c>
      <c r="C5" s="59" t="s">
        <v>207</v>
      </c>
      <c r="D5" s="59">
        <v>20500290</v>
      </c>
      <c r="E5" s="60">
        <v>21.7</v>
      </c>
      <c r="F5" s="59" t="s">
        <v>208</v>
      </c>
      <c r="G5" s="59">
        <v>11</v>
      </c>
      <c r="H5" s="60">
        <v>22.1</v>
      </c>
      <c r="I5" s="58">
        <v>38</v>
      </c>
      <c r="K5" s="63">
        <f t="shared" si="0"/>
        <v>22</v>
      </c>
    </row>
    <row r="6" spans="1:11" ht="16.5" thickTop="1" thickBot="1" x14ac:dyDescent="0.3">
      <c r="A6" s="59">
        <v>5</v>
      </c>
      <c r="B6" s="55" t="s">
        <v>52</v>
      </c>
      <c r="C6" s="59" t="s">
        <v>8</v>
      </c>
      <c r="D6" s="59">
        <v>1004958</v>
      </c>
      <c r="E6" s="60">
        <v>24.1</v>
      </c>
      <c r="F6" s="59" t="s">
        <v>138</v>
      </c>
      <c r="G6" s="59">
        <v>10</v>
      </c>
      <c r="H6" s="60">
        <v>23.5</v>
      </c>
      <c r="I6" s="58">
        <v>40</v>
      </c>
      <c r="J6" s="58">
        <v>30</v>
      </c>
      <c r="K6" s="63">
        <f t="shared" si="0"/>
        <v>20</v>
      </c>
    </row>
    <row r="7" spans="1:11" ht="16.5" thickTop="1" thickBot="1" x14ac:dyDescent="0.3">
      <c r="A7" s="59">
        <v>6</v>
      </c>
      <c r="B7" s="55" t="s">
        <v>109</v>
      </c>
      <c r="C7" s="59" t="s">
        <v>3</v>
      </c>
      <c r="D7" s="59">
        <v>15400040</v>
      </c>
      <c r="E7" s="60">
        <v>21.9</v>
      </c>
      <c r="F7" s="59" t="s">
        <v>209</v>
      </c>
      <c r="G7" s="59">
        <v>9</v>
      </c>
      <c r="H7" s="60">
        <v>22.1</v>
      </c>
      <c r="I7" s="58">
        <v>35</v>
      </c>
      <c r="K7" s="63">
        <f t="shared" si="0"/>
        <v>18</v>
      </c>
    </row>
    <row r="8" spans="1:11" ht="16.5" thickTop="1" thickBot="1" x14ac:dyDescent="0.3">
      <c r="A8" s="59">
        <v>7</v>
      </c>
      <c r="B8" s="55" t="s">
        <v>143</v>
      </c>
      <c r="C8" s="59" t="s">
        <v>4</v>
      </c>
      <c r="D8" s="59">
        <v>9808759</v>
      </c>
      <c r="E8" s="60">
        <v>26.6</v>
      </c>
      <c r="F8" s="59" t="s">
        <v>210</v>
      </c>
      <c r="G8" s="59">
        <v>8</v>
      </c>
      <c r="H8" s="60">
        <v>26.2</v>
      </c>
      <c r="I8" s="58">
        <v>33</v>
      </c>
      <c r="K8" s="63">
        <f t="shared" si="0"/>
        <v>16</v>
      </c>
    </row>
    <row r="9" spans="1:11" ht="16.5" thickTop="1" thickBot="1" x14ac:dyDescent="0.3">
      <c r="A9" s="59">
        <v>8</v>
      </c>
      <c r="B9" s="55" t="s">
        <v>149</v>
      </c>
      <c r="C9" s="59" t="s">
        <v>2</v>
      </c>
      <c r="D9" s="59">
        <v>5301038</v>
      </c>
      <c r="E9" s="60">
        <v>42.6</v>
      </c>
      <c r="F9" s="59" t="s">
        <v>211</v>
      </c>
      <c r="G9" s="59">
        <v>7</v>
      </c>
      <c r="H9" s="60">
        <v>41.9</v>
      </c>
      <c r="I9" s="58">
        <v>40</v>
      </c>
      <c r="J9" s="58">
        <v>20</v>
      </c>
      <c r="K9" s="63">
        <f t="shared" si="0"/>
        <v>14</v>
      </c>
    </row>
    <row r="10" spans="1:11" ht="16.5" thickTop="1" thickBot="1" x14ac:dyDescent="0.3">
      <c r="A10" s="59">
        <v>9</v>
      </c>
      <c r="B10" s="55" t="s">
        <v>212</v>
      </c>
      <c r="C10" s="59" t="s">
        <v>213</v>
      </c>
      <c r="D10" s="59"/>
      <c r="E10" s="60">
        <v>36</v>
      </c>
      <c r="F10" s="59" t="s">
        <v>214</v>
      </c>
      <c r="G10" s="59">
        <v>6</v>
      </c>
      <c r="H10" s="60">
        <v>36</v>
      </c>
      <c r="I10" s="58">
        <v>47</v>
      </c>
      <c r="J10" s="58">
        <v>30</v>
      </c>
      <c r="K10" s="63">
        <f t="shared" si="0"/>
        <v>12</v>
      </c>
    </row>
    <row r="11" spans="1:11" ht="16.5" thickTop="1" thickBot="1" x14ac:dyDescent="0.3">
      <c r="A11" s="59">
        <v>10</v>
      </c>
      <c r="B11" s="55" t="s">
        <v>215</v>
      </c>
      <c r="C11" s="59" t="s">
        <v>4</v>
      </c>
      <c r="D11" s="59">
        <v>9808205</v>
      </c>
      <c r="E11" s="60">
        <v>23.6</v>
      </c>
      <c r="F11" s="59" t="s">
        <v>216</v>
      </c>
      <c r="G11" s="59">
        <v>6</v>
      </c>
      <c r="H11" s="60">
        <v>23.6</v>
      </c>
      <c r="I11" s="58">
        <v>30</v>
      </c>
      <c r="K11" s="63">
        <f t="shared" si="0"/>
        <v>12</v>
      </c>
    </row>
    <row r="12" spans="1:11" ht="16.5" thickTop="1" thickBot="1" x14ac:dyDescent="0.3">
      <c r="A12" s="59">
        <v>11</v>
      </c>
      <c r="B12" s="55" t="s">
        <v>217</v>
      </c>
      <c r="C12" s="59" t="s">
        <v>218</v>
      </c>
      <c r="D12" s="59">
        <v>4400126</v>
      </c>
      <c r="E12" s="60">
        <v>20.7</v>
      </c>
      <c r="F12" s="59" t="s">
        <v>219</v>
      </c>
      <c r="G12" s="59">
        <v>5</v>
      </c>
      <c r="H12" s="60">
        <v>20.9</v>
      </c>
      <c r="I12" s="58">
        <v>26</v>
      </c>
      <c r="K12" s="63">
        <f t="shared" si="0"/>
        <v>10</v>
      </c>
    </row>
    <row r="13" spans="1:11" ht="16.5" thickTop="1" thickBot="1" x14ac:dyDescent="0.3">
      <c r="A13" s="59">
        <v>12</v>
      </c>
      <c r="B13" s="55" t="s">
        <v>47</v>
      </c>
      <c r="C13" s="59" t="s">
        <v>24</v>
      </c>
      <c r="D13" s="59">
        <v>13900004</v>
      </c>
      <c r="E13" s="60">
        <v>26</v>
      </c>
      <c r="F13" s="59" t="s">
        <v>220</v>
      </c>
      <c r="G13" s="59">
        <v>5</v>
      </c>
      <c r="H13" s="60">
        <v>26.1</v>
      </c>
      <c r="I13" s="58">
        <v>29</v>
      </c>
      <c r="K13" s="63">
        <f t="shared" si="0"/>
        <v>10</v>
      </c>
    </row>
    <row r="14" spans="1:11" ht="16.5" thickTop="1" thickBot="1" x14ac:dyDescent="0.3">
      <c r="A14" s="59">
        <v>13</v>
      </c>
      <c r="B14" s="55" t="s">
        <v>49</v>
      </c>
      <c r="C14" s="59" t="s">
        <v>12</v>
      </c>
      <c r="D14" s="59">
        <v>12503401</v>
      </c>
      <c r="E14" s="60">
        <v>31.2</v>
      </c>
      <c r="F14" s="59" t="s">
        <v>221</v>
      </c>
      <c r="G14" s="59">
        <v>5</v>
      </c>
      <c r="H14" s="60">
        <v>31.9</v>
      </c>
      <c r="I14" s="58">
        <v>32</v>
      </c>
      <c r="K14" s="63">
        <f t="shared" si="0"/>
        <v>10</v>
      </c>
    </row>
    <row r="15" spans="1:11" ht="16.5" thickTop="1" thickBot="1" x14ac:dyDescent="0.3">
      <c r="A15" s="59">
        <v>14</v>
      </c>
      <c r="B15" s="55" t="s">
        <v>57</v>
      </c>
      <c r="C15" s="59" t="s">
        <v>7</v>
      </c>
      <c r="D15" s="59">
        <v>11100283</v>
      </c>
      <c r="E15" s="60">
        <v>29.7</v>
      </c>
      <c r="F15" s="59" t="s">
        <v>222</v>
      </c>
      <c r="G15" s="59">
        <v>5</v>
      </c>
      <c r="H15" s="60">
        <v>29.5</v>
      </c>
      <c r="I15" s="58">
        <v>33</v>
      </c>
      <c r="K15" s="63">
        <f t="shared" si="0"/>
        <v>10</v>
      </c>
    </row>
    <row r="16" spans="1:11" ht="16.5" thickTop="1" thickBot="1" x14ac:dyDescent="0.3">
      <c r="A16" s="59">
        <v>15</v>
      </c>
      <c r="B16" s="55" t="s">
        <v>223</v>
      </c>
      <c r="C16" s="59" t="s">
        <v>0</v>
      </c>
      <c r="D16" s="59">
        <v>18004131</v>
      </c>
      <c r="E16" s="60">
        <v>17.3</v>
      </c>
      <c r="F16" s="59" t="s">
        <v>224</v>
      </c>
      <c r="G16" s="59">
        <v>5</v>
      </c>
      <c r="H16" s="60">
        <v>17.899999999999999</v>
      </c>
      <c r="I16" s="58">
        <v>24</v>
      </c>
      <c r="K16" s="63">
        <f t="shared" si="0"/>
        <v>10</v>
      </c>
    </row>
    <row r="17" spans="1:11" ht="16.5" thickTop="1" thickBot="1" x14ac:dyDescent="0.3">
      <c r="A17" s="59" t="s">
        <v>225</v>
      </c>
      <c r="B17" s="55" t="s">
        <v>226</v>
      </c>
      <c r="C17" s="59" t="s">
        <v>4</v>
      </c>
      <c r="D17" s="59">
        <v>9810733</v>
      </c>
      <c r="E17" s="60">
        <v>30.4</v>
      </c>
      <c r="F17" s="59" t="s">
        <v>227</v>
      </c>
      <c r="G17" s="59">
        <v>4</v>
      </c>
      <c r="H17" s="60">
        <v>30.4</v>
      </c>
      <c r="I17" s="58">
        <v>31</v>
      </c>
      <c r="K17" s="63">
        <f t="shared" si="0"/>
        <v>8</v>
      </c>
    </row>
    <row r="18" spans="1:11" ht="16.5" thickTop="1" thickBot="1" x14ac:dyDescent="0.3">
      <c r="A18" s="59" t="s">
        <v>225</v>
      </c>
      <c r="B18" s="55" t="s">
        <v>228</v>
      </c>
      <c r="C18" s="59" t="s">
        <v>229</v>
      </c>
      <c r="D18" s="59">
        <v>12201658</v>
      </c>
      <c r="E18" s="60">
        <v>54</v>
      </c>
      <c r="F18" s="59" t="s">
        <v>230</v>
      </c>
      <c r="G18" s="59">
        <v>4</v>
      </c>
      <c r="H18" s="60">
        <v>43.7</v>
      </c>
      <c r="I18" s="58">
        <v>45</v>
      </c>
      <c r="J18" s="58">
        <v>30</v>
      </c>
      <c r="K18" s="63">
        <f t="shared" si="0"/>
        <v>8</v>
      </c>
    </row>
    <row r="19" spans="1:11" ht="16.5" thickTop="1" thickBot="1" x14ac:dyDescent="0.3">
      <c r="A19" s="59">
        <v>18</v>
      </c>
      <c r="B19" s="55" t="s">
        <v>231</v>
      </c>
      <c r="C19" s="59" t="s">
        <v>8</v>
      </c>
      <c r="D19" s="59">
        <v>1006896</v>
      </c>
      <c r="E19" s="60">
        <v>30</v>
      </c>
      <c r="F19" s="59" t="s">
        <v>227</v>
      </c>
      <c r="G19" s="59">
        <v>4</v>
      </c>
      <c r="H19" s="60">
        <v>30</v>
      </c>
      <c r="I19" s="58">
        <v>31</v>
      </c>
      <c r="K19" s="63">
        <f t="shared" si="0"/>
        <v>8</v>
      </c>
    </row>
    <row r="20" spans="1:11" ht="16.5" thickTop="1" thickBot="1" x14ac:dyDescent="0.3">
      <c r="A20" s="59">
        <v>19</v>
      </c>
      <c r="B20" s="55" t="s">
        <v>69</v>
      </c>
      <c r="C20" s="59" t="s">
        <v>3</v>
      </c>
      <c r="D20" s="59">
        <v>15400129</v>
      </c>
      <c r="E20" s="60">
        <v>29.8</v>
      </c>
      <c r="F20" s="59" t="s">
        <v>232</v>
      </c>
      <c r="G20" s="59">
        <v>4</v>
      </c>
      <c r="H20" s="60">
        <v>29.4</v>
      </c>
      <c r="I20" s="58">
        <v>36</v>
      </c>
      <c r="K20" s="63">
        <f t="shared" si="0"/>
        <v>8</v>
      </c>
    </row>
    <row r="21" spans="1:11" ht="16.5" thickTop="1" thickBot="1" x14ac:dyDescent="0.3">
      <c r="A21" s="59">
        <v>20</v>
      </c>
      <c r="B21" s="55" t="s">
        <v>233</v>
      </c>
      <c r="C21" s="59" t="s">
        <v>7</v>
      </c>
      <c r="D21" s="59">
        <v>11101141</v>
      </c>
      <c r="E21" s="60">
        <v>41.9</v>
      </c>
      <c r="F21" s="59" t="s">
        <v>234</v>
      </c>
      <c r="G21" s="59">
        <v>3</v>
      </c>
      <c r="H21" s="60">
        <v>42.5</v>
      </c>
      <c r="I21" s="58">
        <v>21</v>
      </c>
      <c r="K21" s="63">
        <f t="shared" si="0"/>
        <v>6</v>
      </c>
    </row>
    <row r="22" spans="1:11" ht="16.5" thickTop="1" thickBot="1" x14ac:dyDescent="0.3">
      <c r="A22" s="59" t="s">
        <v>235</v>
      </c>
      <c r="B22" s="55" t="s">
        <v>236</v>
      </c>
      <c r="C22" s="59" t="s">
        <v>13</v>
      </c>
      <c r="D22" s="59">
        <v>14100890</v>
      </c>
      <c r="E22" s="60">
        <v>35</v>
      </c>
      <c r="F22" s="59" t="s">
        <v>237</v>
      </c>
      <c r="G22" s="59">
        <v>3</v>
      </c>
      <c r="H22" s="60">
        <v>34.799999999999997</v>
      </c>
      <c r="I22" s="58">
        <v>37</v>
      </c>
      <c r="K22" s="63">
        <f t="shared" si="0"/>
        <v>6</v>
      </c>
    </row>
    <row r="23" spans="1:11" ht="16.5" thickTop="1" thickBot="1" x14ac:dyDescent="0.3">
      <c r="A23" s="59" t="s">
        <v>235</v>
      </c>
      <c r="B23" s="55" t="s">
        <v>85</v>
      </c>
      <c r="C23" s="59" t="s">
        <v>9</v>
      </c>
      <c r="D23" s="59">
        <v>1201312</v>
      </c>
      <c r="E23" s="60">
        <v>35.799999999999997</v>
      </c>
      <c r="F23" s="59" t="s">
        <v>238</v>
      </c>
      <c r="G23" s="59">
        <v>3</v>
      </c>
      <c r="H23" s="60">
        <v>35.5</v>
      </c>
      <c r="I23" s="58">
        <v>38</v>
      </c>
      <c r="J23" s="58">
        <v>10</v>
      </c>
      <c r="K23" s="63">
        <f t="shared" si="0"/>
        <v>6</v>
      </c>
    </row>
    <row r="24" spans="1:11" ht="16.5" thickTop="1" thickBot="1" x14ac:dyDescent="0.3">
      <c r="A24" s="59">
        <v>23</v>
      </c>
      <c r="B24" s="55" t="s">
        <v>65</v>
      </c>
      <c r="C24" s="59" t="s">
        <v>7</v>
      </c>
      <c r="D24" s="59">
        <v>11102759</v>
      </c>
      <c r="E24" s="60">
        <v>33.700000000000003</v>
      </c>
      <c r="F24" s="59" t="s">
        <v>98</v>
      </c>
      <c r="G24" s="59">
        <v>3</v>
      </c>
      <c r="H24" s="60">
        <v>33.5</v>
      </c>
      <c r="I24" s="58">
        <v>34</v>
      </c>
      <c r="K24" s="63">
        <f t="shared" si="0"/>
        <v>6</v>
      </c>
    </row>
    <row r="25" spans="1:11" ht="16.5" thickTop="1" thickBot="1" x14ac:dyDescent="0.3">
      <c r="A25" s="59">
        <v>24</v>
      </c>
      <c r="B25" s="55" t="s">
        <v>116</v>
      </c>
      <c r="C25" s="59" t="s">
        <v>6</v>
      </c>
      <c r="D25" s="59">
        <v>8500439</v>
      </c>
      <c r="E25" s="60">
        <v>36.200000000000003</v>
      </c>
      <c r="F25" s="59" t="s">
        <v>239</v>
      </c>
      <c r="G25" s="59">
        <v>2</v>
      </c>
      <c r="H25" s="60">
        <v>36.5</v>
      </c>
      <c r="I25" s="58">
        <v>24</v>
      </c>
      <c r="K25" s="63">
        <f t="shared" si="0"/>
        <v>4</v>
      </c>
    </row>
    <row r="26" spans="1:11" ht="16.5" thickTop="1" thickBot="1" x14ac:dyDescent="0.3">
      <c r="A26" s="59">
        <v>25</v>
      </c>
      <c r="B26" s="55" t="s">
        <v>240</v>
      </c>
      <c r="C26" s="59" t="s">
        <v>241</v>
      </c>
      <c r="D26" s="59">
        <v>19700025</v>
      </c>
      <c r="E26" s="60">
        <v>44.8</v>
      </c>
      <c r="F26" s="59" t="s">
        <v>242</v>
      </c>
      <c r="G26" s="59">
        <v>1</v>
      </c>
      <c r="H26" s="60">
        <v>44.7</v>
      </c>
      <c r="I26" s="58">
        <v>20</v>
      </c>
      <c r="K26" s="63">
        <f t="shared" si="0"/>
        <v>2</v>
      </c>
    </row>
    <row r="27" spans="1:11" ht="16.5" thickTop="1" thickBot="1" x14ac:dyDescent="0.3">
      <c r="A27" s="61">
        <v>26</v>
      </c>
      <c r="B27" s="56" t="s">
        <v>54</v>
      </c>
      <c r="C27" s="61" t="s">
        <v>55</v>
      </c>
      <c r="D27" s="61">
        <v>8600298</v>
      </c>
      <c r="E27" s="62">
        <v>26.7</v>
      </c>
      <c r="F27" s="61" t="s">
        <v>243</v>
      </c>
      <c r="G27" s="61">
        <v>1</v>
      </c>
      <c r="H27" s="62">
        <v>26.7</v>
      </c>
      <c r="I27" s="58">
        <v>29</v>
      </c>
      <c r="K27" s="63">
        <f t="shared" si="0"/>
        <v>2</v>
      </c>
    </row>
    <row r="28" spans="1:11" ht="15.75" thickTop="1" x14ac:dyDescent="0.25"/>
  </sheetData>
  <hyperlinks>
    <hyperlink ref="B2" r:id="rId1" tooltip="SVĚRÁKOVÁ Lucie" display="https://www.cgf.cz/cz/turnaje/turnaje-vyhledavani/turnaj/vysledkova-listina-hrace?id=845772057&amp;categoryId=845772070&amp;golferId=99619854" xr:uid="{2326779A-610B-4F0F-B2D1-89230FA5B7D0}"/>
    <hyperlink ref="B3" r:id="rId2" tooltip="BŘÍZOVÁ Eliška" display="https://www.cgf.cz/cz/turnaje/turnaje-vyhledavani/turnaj/vysledkova-listina-hrace?id=845772057&amp;categoryId=845772070&amp;golferId=87131445" xr:uid="{D2CC9A99-CE28-481C-A770-F1EED70DEE40}"/>
    <hyperlink ref="B4" r:id="rId3" tooltip="SLUKOVÁ Hana" display="https://www.cgf.cz/cz/turnaje/turnaje-vyhledavani/turnaj/vysledkova-listina-hrace?id=845772057&amp;categoryId=845772070&amp;golferId=12448810" xr:uid="{35A5DC64-0E20-4DB0-8E46-C0615F47AFEC}"/>
    <hyperlink ref="B5" r:id="rId4" tooltip="MUŽÁTKOVÁ Hana" display="https://www.cgf.cz/cz/turnaje/turnaje-vyhledavani/turnaj/vysledkova-listina-hrace?id=845772057&amp;categoryId=845772070&amp;golferId=358710620" xr:uid="{ACB82B87-1D0A-4491-A52C-94D0DD560BC4}"/>
    <hyperlink ref="B6" r:id="rId5" tooltip="FURCHOVÁ Marcela" display="https://www.cgf.cz/cz/turnaje/turnaje-vyhledavani/turnaj/vysledkova-listina-hrace?id=845772057&amp;categoryId=845772070&amp;golferId=409047005" xr:uid="{0AA6F411-01FB-42EE-A809-4A75413B7FD0}"/>
    <hyperlink ref="B7" r:id="rId6" tooltip="MATERNOVÁ Alena" display="https://www.cgf.cz/cz/turnaje/turnaje-vyhledavani/turnaj/vysledkova-listina-hrace?id=845772057&amp;categoryId=845772070&amp;golferId=47007496" xr:uid="{A08B00C2-FFBF-4C8C-880B-E38694332320}"/>
    <hyperlink ref="B8" r:id="rId7" tooltip="SVOBODOVÁ Markéta" display="https://www.cgf.cz/cz/turnaje/turnaje-vyhledavani/turnaj/vysledkova-listina-hrace?id=845772057&amp;categoryId=845772070&amp;golferId=529694318" xr:uid="{FE914D2C-1DB6-4804-834B-B93309B6FE6E}"/>
    <hyperlink ref="B9" r:id="rId8" tooltip="WEISS Jitka" display="https://www.cgf.cz/cz/turnaje/turnaje-vyhledavani/turnaj/vysledkova-listina-hrace?id=845772057&amp;categoryId=845772070&amp;golferId=99173251" xr:uid="{5FE436ED-961F-4EB0-B5AF-CCFC12E95B3D}"/>
    <hyperlink ref="B10" r:id="rId9" tooltip="TAFTOVA Patricie" display="https://www.cgf.cz/cz/turnaje/turnaje-vyhledavani/turnaj/vysledkova-listina-hrace?id=845772057&amp;categoryId=845772070&amp;golferId=866904791" xr:uid="{C2644A86-A79C-4E11-9179-808D2001A267}"/>
    <hyperlink ref="B11" r:id="rId10" tooltip="PRÁGEROVÁ Renata" display="https://www.cgf.cz/cz/turnaje/turnaje-vyhledavani/turnaj/vysledkova-listina-hrace?id=845772057&amp;categoryId=845772070&amp;golferId=86177829" xr:uid="{A9D39F1A-F88E-43D9-A6E7-C1524A65ECD6}"/>
    <hyperlink ref="B12" r:id="rId11" tooltip="KOUTALOVÁ Zuzana" display="https://www.cgf.cz/cz/turnaje/turnaje-vyhledavani/turnaj/vysledkova-listina-hrace?id=845772057&amp;categoryId=845772070&amp;golferId=2596076" xr:uid="{4147B4C3-C07C-4051-B347-4725A3EC48C8}"/>
    <hyperlink ref="B13" r:id="rId12" tooltip="VINTROVÁ Lucie" display="https://www.cgf.cz/cz/turnaje/turnaje-vyhledavani/turnaj/vysledkova-listina-hrace?id=845772057&amp;categoryId=845772070&amp;golferId=11204552" xr:uid="{D4611E41-1242-4ED9-A76B-CF0FF5915D30}"/>
    <hyperlink ref="B14" r:id="rId13" tooltip="KŘÍŽKOVÁ Martina" display="https://www.cgf.cz/cz/turnaje/turnaje-vyhledavani/turnaj/vysledkova-listina-hrace?id=845772057&amp;categoryId=845772070&amp;golferId=23162314" xr:uid="{366785E0-2FE2-4F82-98C9-E89C3360E151}"/>
    <hyperlink ref="B15" r:id="rId14" tooltip="BONHOMME HANKEOVÁ Zuzana" display="https://www.cgf.cz/cz/turnaje/turnaje-vyhledavani/turnaj/vysledkova-listina-hrace?id=845772057&amp;categoryId=845772070&amp;golferId=51780206" xr:uid="{E53ACC5E-C265-4912-9606-BBE2D1210912}"/>
    <hyperlink ref="B16" r:id="rId15" tooltip="STIBŮRKOVÁ Gerta" display="https://www.cgf.cz/cz/turnaje/turnaje-vyhledavani/turnaj/vysledkova-listina-hrace?id=845772057&amp;categoryId=845772070&amp;golferId=33950224" xr:uid="{109DDFF0-A3A4-4FCA-A82A-70B4E77952C9}"/>
    <hyperlink ref="B17" r:id="rId16" tooltip="SLANINOVÁ Iva" display="https://www.cgf.cz/cz/turnaje/turnaje-vyhledavani/turnaj/vysledkova-listina-hrace?id=845772057&amp;categoryId=845772070&amp;golferId=89236137" xr:uid="{2FC3621D-19EB-4651-9017-0D25A5365B63}"/>
    <hyperlink ref="B18" r:id="rId17" tooltip="KRÁLOVÁ Eliška" display="https://www.cgf.cz/cz/turnaje/turnaje-vyhledavani/turnaj/vysledkova-listina-hrace?id=845772057&amp;categoryId=845772070&amp;golferId=484665841" xr:uid="{3F8D2B19-3C13-4A23-B99B-AC3D1B25EC88}"/>
    <hyperlink ref="B19" r:id="rId18" tooltip="JANKŮ Miroslava" display="https://www.cgf.cz/cz/turnaje/turnaje-vyhledavani/turnaj/vysledkova-listina-hrace?id=845772057&amp;categoryId=845772070&amp;golferId=5256034" xr:uid="{40D1375D-1357-48A8-A8C6-9598A1736844}"/>
    <hyperlink ref="B20" r:id="rId19" tooltip="FOLTÝNOVÁ Šárka" display="https://www.cgf.cz/cz/turnaje/turnaje-vyhledavani/turnaj/vysledkova-listina-hrace?id=845772057&amp;categoryId=845772070&amp;golferId=36070267" xr:uid="{36C58DF7-7F79-47C2-BA62-3E452A9E361D}"/>
    <hyperlink ref="B21" r:id="rId20" tooltip="ŠAFRÁNKOVÁ Lenka" display="https://www.cgf.cz/cz/turnaje/turnaje-vyhledavani/turnaj/vysledkova-listina-hrace?id=845772057&amp;categoryId=845772070&amp;golferId=20562717" xr:uid="{8B65B283-8739-4B51-A0B5-8D6D46CAEFD1}"/>
    <hyperlink ref="B22" r:id="rId21" tooltip="CAITHAMLOVÁ Erika" display="https://www.cgf.cz/cz/turnaje/turnaje-vyhledavani/turnaj/vysledkova-listina-hrace?id=845772057&amp;categoryId=845772070&amp;golferId=357552225" xr:uid="{E591F51A-1FEE-46D1-A48A-8970FD371EF6}"/>
    <hyperlink ref="B23" r:id="rId22" tooltip="TUTTEROVÁ Jitka" display="https://www.cgf.cz/cz/turnaje/turnaje-vyhledavani/turnaj/vysledkova-listina-hrace?id=845772057&amp;categoryId=845772070&amp;golferId=2743958" xr:uid="{D1AD63AA-A271-4A5F-B5A3-60246C34585E}"/>
    <hyperlink ref="B24" r:id="rId23" tooltip="TESKOVÁ  Vladimíra" display="https://www.cgf.cz/cz/turnaje/turnaje-vyhledavani/turnaj/vysledkova-listina-hrace?id=845772057&amp;categoryId=845772070&amp;golferId=616582762" xr:uid="{52D98A24-C92A-4469-B98A-F4B6CFF720CF}"/>
    <hyperlink ref="B25" r:id="rId24" tooltip="NOVOTNÁ Vendulka" display="https://www.cgf.cz/cz/turnaje/turnaje-vyhledavani/turnaj/vysledkova-listina-hrace?id=845772057&amp;categoryId=845772070&amp;golferId=88649141" xr:uid="{B96E823F-8FBD-4BE5-92B6-A729873468E0}"/>
    <hyperlink ref="B26" r:id="rId25" tooltip="PALOVÁ Cornelia" display="https://www.cgf.cz/cz/turnaje/turnaje-vyhledavani/turnaj/vysledkova-listina-hrace?id=845772057&amp;categoryId=845772070&amp;golferId=4034265" xr:uid="{BA0248F0-013B-45A2-A67E-FA0EF880D937}"/>
    <hyperlink ref="B27" r:id="rId26" tooltip="CHLOSTOVÁ Blanka" display="https://www.cgf.cz/cz/turnaje/turnaje-vyhledavani/turnaj/vysledkova-listina-hrace?id=845772057&amp;categoryId=845772070&amp;golferId=47573731" xr:uid="{24738A0B-0036-40C8-A61F-568BCD5335A3}"/>
  </hyperlinks>
  <pageMargins left="0.7" right="0.7" top="0.78740157499999996" bottom="0.78740157499999996" header="0.3" footer="0.3"/>
  <pageSetup paperSize="9" orientation="portrait" r:id="rId27"/>
  <legacyDrawing r:id="rId28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7B355-5222-48FF-8E7E-C7A326DC7D9F}">
  <dimension ref="A1:K19"/>
  <sheetViews>
    <sheetView workbookViewId="0">
      <selection activeCell="J16" sqref="J16"/>
    </sheetView>
  </sheetViews>
  <sheetFormatPr defaultColWidth="15.5703125" defaultRowHeight="15" x14ac:dyDescent="0.25"/>
  <cols>
    <col min="1" max="1" width="6.140625" bestFit="1" customWidth="1"/>
    <col min="3" max="3" width="5.85546875" bestFit="1" customWidth="1"/>
    <col min="4" max="4" width="11.140625" bestFit="1" customWidth="1"/>
    <col min="5" max="5" width="4.140625" bestFit="1" customWidth="1"/>
    <col min="7" max="7" width="7.140625" bestFit="1" customWidth="1"/>
    <col min="8" max="8" width="6.5703125" bestFit="1" customWidth="1"/>
    <col min="9" max="9" width="6.140625" bestFit="1" customWidth="1"/>
    <col min="10" max="10" width="9.7109375" bestFit="1" customWidth="1"/>
    <col min="11" max="11" width="5.5703125" style="100" bestFit="1" customWidth="1"/>
  </cols>
  <sheetData>
    <row r="1" spans="1:11" ht="15.75" thickBot="1" x14ac:dyDescent="0.3">
      <c r="A1" s="21" t="s">
        <v>29</v>
      </c>
      <c r="B1" s="22" t="s">
        <v>15</v>
      </c>
      <c r="C1" s="21" t="s">
        <v>16</v>
      </c>
      <c r="D1" s="21" t="s">
        <v>17</v>
      </c>
      <c r="E1" s="21" t="s">
        <v>18</v>
      </c>
      <c r="F1" s="21" t="s">
        <v>19</v>
      </c>
      <c r="G1" s="23" t="s">
        <v>159</v>
      </c>
      <c r="H1" s="21" t="s">
        <v>20</v>
      </c>
      <c r="I1" s="24" t="s">
        <v>160</v>
      </c>
      <c r="J1" s="25" t="s">
        <v>157</v>
      </c>
      <c r="K1" s="98" t="s">
        <v>158</v>
      </c>
    </row>
    <row r="2" spans="1:11" ht="16.5" thickTop="1" thickBot="1" x14ac:dyDescent="0.3">
      <c r="A2" s="87">
        <v>1</v>
      </c>
      <c r="B2" s="88" t="s">
        <v>245</v>
      </c>
      <c r="C2" s="87" t="s">
        <v>246</v>
      </c>
      <c r="D2" s="87">
        <v>302031</v>
      </c>
      <c r="E2" s="89">
        <v>19.600000000000001</v>
      </c>
      <c r="F2" s="87" t="s">
        <v>247</v>
      </c>
      <c r="G2" s="87">
        <v>14</v>
      </c>
      <c r="H2" s="89">
        <v>19.2</v>
      </c>
      <c r="I2" s="90">
        <v>37</v>
      </c>
      <c r="J2" s="91"/>
      <c r="K2" s="96">
        <v>10</v>
      </c>
    </row>
    <row r="3" spans="1:11" ht="16.5" thickTop="1" thickBot="1" x14ac:dyDescent="0.3">
      <c r="A3" s="87">
        <v>2</v>
      </c>
      <c r="B3" s="88" t="s">
        <v>52</v>
      </c>
      <c r="C3" s="87" t="s">
        <v>8</v>
      </c>
      <c r="D3" s="87">
        <v>1004958</v>
      </c>
      <c r="E3" s="89">
        <v>22.9</v>
      </c>
      <c r="F3" s="87" t="s">
        <v>248</v>
      </c>
      <c r="G3" s="87">
        <v>11</v>
      </c>
      <c r="H3" s="89">
        <v>22.6</v>
      </c>
      <c r="I3" s="90">
        <v>35</v>
      </c>
      <c r="J3" s="91"/>
      <c r="K3" s="99"/>
    </row>
    <row r="4" spans="1:11" ht="16.5" thickTop="1" thickBot="1" x14ac:dyDescent="0.3">
      <c r="A4" s="87">
        <v>3</v>
      </c>
      <c r="B4" s="88" t="s">
        <v>46</v>
      </c>
      <c r="C4" s="87" t="s">
        <v>9</v>
      </c>
      <c r="D4" s="87">
        <v>1200445</v>
      </c>
      <c r="E4" s="89">
        <v>19.600000000000001</v>
      </c>
      <c r="F4" s="87" t="s">
        <v>249</v>
      </c>
      <c r="G4" s="87">
        <v>10</v>
      </c>
      <c r="H4" s="89">
        <v>19.7</v>
      </c>
      <c r="I4" s="90">
        <v>32</v>
      </c>
      <c r="J4" s="91"/>
      <c r="K4" s="99"/>
    </row>
    <row r="5" spans="1:11" ht="16.5" thickTop="1" thickBot="1" x14ac:dyDescent="0.3">
      <c r="A5" s="87">
        <v>4</v>
      </c>
      <c r="B5" s="88" t="s">
        <v>250</v>
      </c>
      <c r="C5" s="87" t="s">
        <v>251</v>
      </c>
      <c r="D5" s="87">
        <v>6800932</v>
      </c>
      <c r="E5" s="89">
        <v>23.4</v>
      </c>
      <c r="F5" s="87" t="s">
        <v>252</v>
      </c>
      <c r="G5" s="87">
        <v>8</v>
      </c>
      <c r="H5" s="89">
        <v>23.7</v>
      </c>
      <c r="I5" s="92">
        <v>31</v>
      </c>
      <c r="J5" s="91"/>
      <c r="K5" s="99"/>
    </row>
    <row r="6" spans="1:11" ht="16.5" thickTop="1" thickBot="1" x14ac:dyDescent="0.3">
      <c r="A6" s="87">
        <v>5</v>
      </c>
      <c r="B6" s="88" t="s">
        <v>54</v>
      </c>
      <c r="C6" s="87" t="s">
        <v>55</v>
      </c>
      <c r="D6" s="87">
        <v>8600298</v>
      </c>
      <c r="E6" s="89">
        <v>25.9</v>
      </c>
      <c r="F6" s="87" t="s">
        <v>253</v>
      </c>
      <c r="G6" s="87">
        <v>8</v>
      </c>
      <c r="H6" s="89">
        <v>25.5</v>
      </c>
      <c r="I6" s="92">
        <v>36</v>
      </c>
      <c r="J6" s="91"/>
      <c r="K6" s="99"/>
    </row>
    <row r="7" spans="1:11" ht="16.5" thickTop="1" thickBot="1" x14ac:dyDescent="0.3">
      <c r="A7" s="87">
        <v>6</v>
      </c>
      <c r="B7" s="88" t="s">
        <v>254</v>
      </c>
      <c r="C7" s="87" t="s">
        <v>251</v>
      </c>
      <c r="D7" s="87">
        <v>6800943</v>
      </c>
      <c r="E7" s="89">
        <v>16.399999999999999</v>
      </c>
      <c r="F7" s="87" t="s">
        <v>255</v>
      </c>
      <c r="G7" s="87">
        <v>8</v>
      </c>
      <c r="H7" s="89">
        <v>16.399999999999999</v>
      </c>
      <c r="I7" s="92">
        <v>25</v>
      </c>
      <c r="J7" s="91"/>
      <c r="K7" s="99"/>
    </row>
    <row r="8" spans="1:11" ht="24" thickTop="1" thickBot="1" x14ac:dyDescent="0.3">
      <c r="A8" s="87">
        <v>7</v>
      </c>
      <c r="B8" s="88" t="s">
        <v>57</v>
      </c>
      <c r="C8" s="87" t="s">
        <v>7</v>
      </c>
      <c r="D8" s="87">
        <v>11100283</v>
      </c>
      <c r="E8" s="89">
        <v>29.7</v>
      </c>
      <c r="F8" s="87" t="s">
        <v>256</v>
      </c>
      <c r="G8" s="87">
        <v>6</v>
      </c>
      <c r="H8" s="89">
        <v>29.4</v>
      </c>
      <c r="I8" s="92">
        <v>35</v>
      </c>
      <c r="J8" s="91"/>
      <c r="K8" s="99"/>
    </row>
    <row r="9" spans="1:11" ht="16.5" thickTop="1" thickBot="1" x14ac:dyDescent="0.3">
      <c r="A9" s="87">
        <v>8</v>
      </c>
      <c r="B9" s="88" t="s">
        <v>215</v>
      </c>
      <c r="C9" s="87" t="s">
        <v>4</v>
      </c>
      <c r="D9" s="87">
        <v>9808205</v>
      </c>
      <c r="E9" s="89">
        <v>23.6</v>
      </c>
      <c r="F9" s="87" t="s">
        <v>257</v>
      </c>
      <c r="G9" s="87">
        <v>6</v>
      </c>
      <c r="H9" s="89">
        <v>25</v>
      </c>
      <c r="I9" s="92">
        <v>26</v>
      </c>
      <c r="J9" s="91"/>
      <c r="K9" s="99"/>
    </row>
    <row r="10" spans="1:11" ht="16.5" thickTop="1" thickBot="1" x14ac:dyDescent="0.3">
      <c r="A10" s="87">
        <v>9</v>
      </c>
      <c r="B10" s="88" t="s">
        <v>81</v>
      </c>
      <c r="C10" s="87" t="s">
        <v>4</v>
      </c>
      <c r="D10" s="87">
        <v>9804942</v>
      </c>
      <c r="E10" s="89">
        <v>28.7</v>
      </c>
      <c r="F10" s="87" t="s">
        <v>258</v>
      </c>
      <c r="G10" s="87">
        <v>6</v>
      </c>
      <c r="H10" s="89">
        <v>28.6</v>
      </c>
      <c r="I10" s="92">
        <v>34</v>
      </c>
      <c r="J10" s="91"/>
      <c r="K10" s="99"/>
    </row>
    <row r="11" spans="1:11" ht="16.5" thickTop="1" thickBot="1" x14ac:dyDescent="0.3">
      <c r="A11" s="87">
        <v>10</v>
      </c>
      <c r="B11" s="88" t="s">
        <v>69</v>
      </c>
      <c r="C11" s="87" t="s">
        <v>3</v>
      </c>
      <c r="D11" s="87">
        <v>15400129</v>
      </c>
      <c r="E11" s="89">
        <v>29.4</v>
      </c>
      <c r="F11" s="87" t="s">
        <v>259</v>
      </c>
      <c r="G11" s="87">
        <v>6</v>
      </c>
      <c r="H11" s="89">
        <v>29.3</v>
      </c>
      <c r="I11" s="92">
        <v>36</v>
      </c>
      <c r="J11" s="91"/>
      <c r="K11" s="97">
        <v>30</v>
      </c>
    </row>
    <row r="12" spans="1:11" ht="16.5" thickTop="1" thickBot="1" x14ac:dyDescent="0.3">
      <c r="A12" s="87">
        <v>11</v>
      </c>
      <c r="B12" s="88" t="s">
        <v>236</v>
      </c>
      <c r="C12" s="87" t="s">
        <v>13</v>
      </c>
      <c r="D12" s="87">
        <v>14100890</v>
      </c>
      <c r="E12" s="89">
        <v>34.799999999999997</v>
      </c>
      <c r="F12" s="87" t="s">
        <v>220</v>
      </c>
      <c r="G12" s="87">
        <v>5</v>
      </c>
      <c r="H12" s="89">
        <v>34.799999999999997</v>
      </c>
      <c r="I12" s="92">
        <v>29</v>
      </c>
      <c r="J12" s="91"/>
      <c r="K12" s="99"/>
    </row>
    <row r="13" spans="1:11" ht="16.5" thickTop="1" thickBot="1" x14ac:dyDescent="0.3">
      <c r="A13" s="87">
        <v>12</v>
      </c>
      <c r="B13" s="88" t="s">
        <v>47</v>
      </c>
      <c r="C13" s="87" t="s">
        <v>24</v>
      </c>
      <c r="D13" s="87">
        <v>13900004</v>
      </c>
      <c r="E13" s="89">
        <v>25.8</v>
      </c>
      <c r="F13" s="87" t="s">
        <v>260</v>
      </c>
      <c r="G13" s="87">
        <v>5</v>
      </c>
      <c r="H13" s="89">
        <v>25.9</v>
      </c>
      <c r="I13" s="92">
        <v>25</v>
      </c>
      <c r="J13" s="91"/>
      <c r="K13" s="99"/>
    </row>
    <row r="14" spans="1:11" ht="16.5" thickTop="1" thickBot="1" x14ac:dyDescent="0.3">
      <c r="A14" s="87">
        <v>13</v>
      </c>
      <c r="B14" s="88" t="s">
        <v>261</v>
      </c>
      <c r="C14" s="87" t="s">
        <v>262</v>
      </c>
      <c r="D14" s="87">
        <v>7801933</v>
      </c>
      <c r="E14" s="89">
        <v>30</v>
      </c>
      <c r="F14" s="87" t="s">
        <v>263</v>
      </c>
      <c r="G14" s="87">
        <v>4</v>
      </c>
      <c r="H14" s="89">
        <v>30.9</v>
      </c>
      <c r="I14" s="92">
        <v>33</v>
      </c>
      <c r="J14" s="91"/>
      <c r="K14" s="99"/>
    </row>
    <row r="15" spans="1:11" ht="16.5" thickTop="1" thickBot="1" x14ac:dyDescent="0.3">
      <c r="A15" s="87">
        <v>14</v>
      </c>
      <c r="B15" s="88" t="s">
        <v>231</v>
      </c>
      <c r="C15" s="87" t="s">
        <v>8</v>
      </c>
      <c r="D15" s="87">
        <v>1006896</v>
      </c>
      <c r="E15" s="89">
        <v>30</v>
      </c>
      <c r="F15" s="87" t="s">
        <v>227</v>
      </c>
      <c r="G15" s="87">
        <v>4</v>
      </c>
      <c r="H15" s="89">
        <v>30</v>
      </c>
      <c r="I15" s="92">
        <v>31</v>
      </c>
      <c r="J15" s="91"/>
      <c r="K15" s="99"/>
    </row>
    <row r="16" spans="1:11" ht="16.5" thickTop="1" thickBot="1" x14ac:dyDescent="0.3">
      <c r="A16" s="87">
        <v>15</v>
      </c>
      <c r="B16" s="88" t="s">
        <v>85</v>
      </c>
      <c r="C16" s="87" t="s">
        <v>9</v>
      </c>
      <c r="D16" s="87">
        <v>1201312</v>
      </c>
      <c r="E16" s="89">
        <v>35.5</v>
      </c>
      <c r="F16" s="87" t="s">
        <v>264</v>
      </c>
      <c r="G16" s="87">
        <v>3</v>
      </c>
      <c r="H16" s="89">
        <v>35.1</v>
      </c>
      <c r="I16" s="92">
        <v>36</v>
      </c>
      <c r="J16" s="91"/>
      <c r="K16" s="97">
        <v>20</v>
      </c>
    </row>
    <row r="17" spans="1:11" ht="16.5" thickTop="1" thickBot="1" x14ac:dyDescent="0.3">
      <c r="A17" s="87">
        <v>16</v>
      </c>
      <c r="B17" s="88" t="s">
        <v>265</v>
      </c>
      <c r="C17" s="87" t="s">
        <v>229</v>
      </c>
      <c r="D17" s="87">
        <v>12201191</v>
      </c>
      <c r="E17" s="89">
        <v>34</v>
      </c>
      <c r="F17" s="87" t="s">
        <v>266</v>
      </c>
      <c r="G17" s="87">
        <v>2</v>
      </c>
      <c r="H17" s="89">
        <v>34.799999999999997</v>
      </c>
      <c r="I17" s="92">
        <v>29</v>
      </c>
      <c r="J17" s="91"/>
      <c r="K17" s="99"/>
    </row>
    <row r="18" spans="1:11" ht="16.5" thickTop="1" thickBot="1" x14ac:dyDescent="0.3">
      <c r="A18" s="93">
        <v>17</v>
      </c>
      <c r="B18" s="94" t="s">
        <v>267</v>
      </c>
      <c r="C18" s="93" t="s">
        <v>0</v>
      </c>
      <c r="D18" s="93">
        <v>18006272</v>
      </c>
      <c r="E18" s="95">
        <v>48.7</v>
      </c>
      <c r="F18" s="93" t="s">
        <v>268</v>
      </c>
      <c r="G18" s="93" t="s">
        <v>22</v>
      </c>
      <c r="H18" s="95">
        <v>48.7</v>
      </c>
      <c r="I18" s="92">
        <v>24</v>
      </c>
      <c r="J18" s="91"/>
      <c r="K18" s="99">
        <v>20</v>
      </c>
    </row>
    <row r="19" spans="1:11" ht="15.75" thickTop="1" x14ac:dyDescent="0.25"/>
  </sheetData>
  <hyperlinks>
    <hyperlink ref="B2" r:id="rId1" tooltip="HAŠKOVÁ Libuše" display="https://www.cgf.cz/cz/turnaje/turnaje-vyhledavani/turnaj/vysledkova-listina-hrace?id=872917385&amp;categoryId=872917407&amp;golferId=348809981" xr:uid="{634597B0-09A5-4445-AB04-E514BA80D2E3}"/>
    <hyperlink ref="B3" r:id="rId2" tooltip="FURCHOVÁ Marcela" display="https://www.cgf.cz/cz/turnaje/turnaje-vyhledavani/turnaj/vysledkova-listina-hrace?id=872917385&amp;categoryId=872917407&amp;golferId=409047005" xr:uid="{6D817452-6BC3-4DA1-937D-92B1EEA30990}"/>
    <hyperlink ref="B4" r:id="rId3" tooltip="BŘÍZOVÁ Eliška" display="https://www.cgf.cz/cz/turnaje/turnaje-vyhledavani/turnaj/vysledkova-listina-hrace?id=872917385&amp;categoryId=872917407&amp;golferId=87131445" xr:uid="{2D6FC6D9-15AD-4416-A7A3-402096D2A44F}"/>
    <hyperlink ref="B5" r:id="rId4" tooltip="ŠIMÁK Monika" display="https://www.cgf.cz/cz/turnaje/turnaje-vyhledavani/turnaj/vysledkova-listina-hrace?id=872917385&amp;categoryId=872917407&amp;golferId=416913110" xr:uid="{BF43E9C9-C285-4EC2-B5AE-BD9C9CB92C2E}"/>
    <hyperlink ref="B6" r:id="rId5" tooltip="CHLOSTOVÁ Blanka" display="https://www.cgf.cz/cz/turnaje/turnaje-vyhledavani/turnaj/vysledkova-listina-hrace?id=872917385&amp;categoryId=872917407&amp;golferId=47573731" xr:uid="{E587CC95-6EA7-49A4-8AC4-EEA0266F2C69}"/>
    <hyperlink ref="B7" r:id="rId6" tooltip="TRUHLÁŘOVÁ Dana" display="https://www.cgf.cz/cz/turnaje/turnaje-vyhledavani/turnaj/vysledkova-listina-hrace?id=872917385&amp;categoryId=872917407&amp;golferId=506431866" xr:uid="{D39B21FE-CC58-4D87-8627-F372A8FF2188}"/>
    <hyperlink ref="B8" r:id="rId7" tooltip="BONHOMME HANKEOVÁ Zuzana" display="https://www.cgf.cz/cz/turnaje/turnaje-vyhledavani/turnaj/vysledkova-listina-hrace?id=872917385&amp;categoryId=872917407&amp;golferId=51780206" xr:uid="{91A497E5-32F7-4096-AC0C-0335267D64AA}"/>
    <hyperlink ref="B9" r:id="rId8" tooltip="PRÁGEROVÁ Renata" display="https://www.cgf.cz/cz/turnaje/turnaje-vyhledavani/turnaj/vysledkova-listina-hrace?id=872917385&amp;categoryId=872917407&amp;golferId=86177829" xr:uid="{D4F0E2FF-C1E2-405F-AA25-64BA1F431DC3}"/>
    <hyperlink ref="B10" r:id="rId9" tooltip="SLUKOVÁ Hana" display="https://www.cgf.cz/cz/turnaje/turnaje-vyhledavani/turnaj/vysledkova-listina-hrace?id=872917385&amp;categoryId=872917407&amp;golferId=12448810" xr:uid="{3672AA3C-9733-4993-80B0-BA3CDF1119C8}"/>
    <hyperlink ref="B11" r:id="rId10" tooltip="FOLTÝNOVÁ Šárka" display="https://www.cgf.cz/cz/turnaje/turnaje-vyhledavani/turnaj/vysledkova-listina-hrace?id=872917385&amp;categoryId=872917407&amp;golferId=36070267" xr:uid="{047254EE-AC6C-4E0E-A8F7-639432713ABE}"/>
    <hyperlink ref="B12" r:id="rId11" tooltip="CAITHAMLOVÁ Erika" display="https://www.cgf.cz/cz/turnaje/turnaje-vyhledavani/turnaj/vysledkova-listina-hrace?id=872917385&amp;categoryId=872917407&amp;golferId=357552225" xr:uid="{FFA44059-6ABE-41BE-9D57-315CBE1D8290}"/>
    <hyperlink ref="B13" r:id="rId12" tooltip="VINTROVÁ Lucie" display="https://www.cgf.cz/cz/turnaje/turnaje-vyhledavani/turnaj/vysledkova-listina-hrace?id=872917385&amp;categoryId=872917407&amp;golferId=11204552" xr:uid="{9CDD34A5-B20E-415B-A732-9BDBF78722EE}"/>
    <hyperlink ref="B14" r:id="rId13" tooltip="HOROVÁ Michaela" display="https://www.cgf.cz/cz/turnaje/turnaje-vyhledavani/turnaj/vysledkova-listina-hrace?id=872917385&amp;categoryId=872917407&amp;golferId=8727248" xr:uid="{89EF5A35-8685-4C40-BE7D-CE47C34987E4}"/>
    <hyperlink ref="B15" r:id="rId14" tooltip="JANKŮ Miroslava" display="https://www.cgf.cz/cz/turnaje/turnaje-vyhledavani/turnaj/vysledkova-listina-hrace?id=872917385&amp;categoryId=872917407&amp;golferId=5256034" xr:uid="{7D464A61-E0F6-4933-967A-586171AB515A}"/>
    <hyperlink ref="B16" r:id="rId15" tooltip="TUTTEROVÁ Jitka" display="https://www.cgf.cz/cz/turnaje/turnaje-vyhledavani/turnaj/vysledkova-listina-hrace?id=872917385&amp;categoryId=872917407&amp;golferId=2743958" xr:uid="{AD20B484-9E34-40BC-91F9-AE2DC3A70DA3}"/>
    <hyperlink ref="B17" r:id="rId16" tooltip="HOLEČKOVÁ Michaela" display="https://www.cgf.cz/cz/turnaje/turnaje-vyhledavani/turnaj/vysledkova-listina-hrace?id=872917385&amp;categoryId=872917407&amp;golferId=297982332" xr:uid="{9B13A15D-FC4A-4C67-BCD4-AB282BE7E1E4}"/>
    <hyperlink ref="B18" r:id="rId17" tooltip="JAŠKINOVÁ Jitka" display="https://www.cgf.cz/cz/turnaje/turnaje-vyhledavani/turnaj/vysledkova-listina-hrace?id=872917385&amp;categoryId=872917407&amp;golferId=840459383" xr:uid="{0AAC5F6C-9CE1-4C9C-8EA7-640A322D6ED3}"/>
  </hyperlinks>
  <pageMargins left="0.7" right="0.7" top="0.78740157499999996" bottom="0.78740157499999996" header="0.3" footer="0.3"/>
  <pageSetup paperSize="9" orientation="portrait" r:id="rId18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Výsledky_ženy_2023</vt:lpstr>
      <vt:lpstr>19.4.2023</vt:lpstr>
      <vt:lpstr>2.5.2023</vt:lpstr>
      <vt:lpstr>24.5.2023 Dýšina</vt:lpstr>
      <vt:lpstr>13.6.2023</vt:lpstr>
      <vt:lpstr>29.6.2023</vt:lpstr>
      <vt:lpstr>13.7.2023</vt:lpstr>
      <vt:lpstr>4.8.2023 Konopiště</vt:lpstr>
      <vt:lpstr>10.9.2023</vt:lpstr>
      <vt:lpstr>4.10.2023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Petříková, Iveta (P Automobil Import s.r.o.)</dc:creator>
  <cp:lastModifiedBy>Petříková, Iveta (P Automobil Import s.r.o.)</cp:lastModifiedBy>
  <dcterms:created xsi:type="dcterms:W3CDTF">2015-06-05T18:19:34Z</dcterms:created>
  <dcterms:modified xsi:type="dcterms:W3CDTF">2023-09-13T07:32:28Z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07298f-a952-426f-87e3-399a93be468a_Enabled">
    <vt:lpwstr>true</vt:lpwstr>
  </property>
  <property fmtid="{D5CDD505-2E9C-101B-9397-08002B2CF9AE}" pid="3" name="MSIP_Label_6307298f-a952-426f-87e3-399a93be468a_SetDate">
    <vt:lpwstr>2023-08-11T06:31:31Z</vt:lpwstr>
  </property>
  <property fmtid="{D5CDD505-2E9C-101B-9397-08002B2CF9AE}" pid="4" name="MSIP_Label_6307298f-a952-426f-87e3-399a93be468a_Method">
    <vt:lpwstr>Standard</vt:lpwstr>
  </property>
  <property fmtid="{D5CDD505-2E9C-101B-9397-08002B2CF9AE}" pid="5" name="MSIP_Label_6307298f-a952-426f-87e3-399a93be468a_Name">
    <vt:lpwstr>Internal</vt:lpwstr>
  </property>
  <property fmtid="{D5CDD505-2E9C-101B-9397-08002B2CF9AE}" pid="6" name="MSIP_Label_6307298f-a952-426f-87e3-399a93be468a_SiteId">
    <vt:lpwstr>5df0bd7c-429b-44d8-be5e-2eef0b901c9d</vt:lpwstr>
  </property>
  <property fmtid="{D5CDD505-2E9C-101B-9397-08002B2CF9AE}" pid="7" name="MSIP_Label_6307298f-a952-426f-87e3-399a93be468a_ActionId">
    <vt:lpwstr>d12cca9b-0fe6-4051-865c-ddd45c9e34e4</vt:lpwstr>
  </property>
  <property fmtid="{D5CDD505-2E9C-101B-9397-08002B2CF9AE}" pid="8" name="MSIP_Label_6307298f-a952-426f-87e3-399a93be468a_ContentBits">
    <vt:lpwstr>0</vt:lpwstr>
  </property>
</Properties>
</file>